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6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<sst xmlns="http://schemas.openxmlformats.org/spreadsheetml/2006/main" count="516" uniqueCount="390">
  <si>
    <t>Članak 1.</t>
  </si>
  <si>
    <t>I</t>
  </si>
  <si>
    <t>A</t>
  </si>
  <si>
    <t>donijelo je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</si>
  <si>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</si>
  <si>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</si>
  <si>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</si>
  <si>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</si>
  <si>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</si>
  <si>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</si>
  <si>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</si>
  <si>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</si>
  <si>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</si>
  <si>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</si>
  <si>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</si>
  <si>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</si>
  <si>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</si>
  <si>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</si>
  <si>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</si>
  <si>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</si>
  <si>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</si>
  <si>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</si>
  <si>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</si>
  <si>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</si>
  <si>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</si>
  <si>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</si>
  <si>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</si>
  <si>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</si>
  <si>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</si>
  <si>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</si>
  <si>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</si>
  <si>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</si>
  <si>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</si>
  <si>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</si>
  <si>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</si>
  <si>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</si>
  <si>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</si>
  <si>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</si>
  <si>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</si>
  <si>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</si>
  <si>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</si>
  <si>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</si>
  <si>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</si>
  <si>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</si>
  <si>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</si>
  <si>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</si>
  <si>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</si>
  <si>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</si>
  <si>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</si>
  <si>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</si>
  <si>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</si>
  <si>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</si>
  <si>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</si>
  <si>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</si>
  <si>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</si>
  <si>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</si>
  <si>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</si>
  <si>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</si>
  <si>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</si>
  <si>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</si>
  <si>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</si>
  <si>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</si>
  <si>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</si>
  <si>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</si>
  <si>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</si>
  <si>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</si>
  <si>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</si>
  <si>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Primici od zaduživanja</t>
  </si>
  <si>
    <t>Primljeni zajmovi od banaka i ostalih financijskih institucija izvan javnog sektora</t>
  </si>
  <si>
    <t>IZDACI ZA FINANCIJSKU IMOVINU I OTPLATE ZAJMOVA</t>
  </si>
  <si>
    <t>Otplata glavnice primljenih zajmova od banaka i ostalih financijskih institucija izvan javnog sektora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</si>
  <si>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</si>
  <si>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</si>
  <si>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</si>
  <si>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</si>
  <si>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</si>
  <si>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</si>
  <si>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</si>
  <si>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</si>
  <si>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</si>
  <si>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</si>
  <si>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</si>
  <si>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</si>
  <si>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</si>
  <si>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</si>
  <si>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</si>
  <si>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</si>
  <si>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</si>
  <si>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</si>
  <si>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</si>
  <si>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</si>
  <si>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Velika Ludina,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</si>
  <si>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</si>
  <si>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</si>
  <si>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</si>
  <si>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</si>
  <si>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</si>
  <si>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</si>
  <si>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</si>
  <si>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</si>
  <si>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</si>
  <si>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</si>
  <si>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</si>
  <si>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</si>
  <si>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</si>
  <si>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</si>
  <si>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</si>
  <si>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</si>
  <si>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</si>
  <si>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</si>
  <si>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</si>
  <si>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</si>
  <si>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</si>
  <si>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</si>
  <si>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</si>
  <si>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</si>
  <si>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</si>
  <si>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</si>
  <si>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</si>
  <si>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GLAVA  04</t>
  </si>
  <si>
    <t>Funkcijska klasifikacija: 03- Javni red i sigurnost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</si>
  <si>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</si>
  <si>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</si>
  <si>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</si>
  <si>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</si>
  <si>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</si>
  <si>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</si>
  <si>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</si>
  <si>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</si>
  <si>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</si>
  <si>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</si>
  <si>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</si>
  <si>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</si>
  <si>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</si>
  <si>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</si>
  <si>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</si>
  <si>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</si>
  <si>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</si>
  <si>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</si>
  <si>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</si>
  <si>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</si>
  <si>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</si>
  <si>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</si>
  <si>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</si>
  <si>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</si>
  <si>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</si>
  <si>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</si>
  <si>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</si>
  <si>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</si>
  <si>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</si>
  <si>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</si>
  <si>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</si>
  <si>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</si>
  <si>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</si>
  <si>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</si>
  <si>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</si>
  <si>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</si>
  <si>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</si>
  <si>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</si>
  <si>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</si>
  <si>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</si>
  <si>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</si>
  <si>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</si>
  <si>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</si>
  <si>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</si>
  <si>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</si>
  <si>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</si>
  <si>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izdaci za financijsku imovinu i otplate zajmova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</si>
  <si>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</si>
  <si>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</si>
  <si>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</si>
  <si>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kn bez lipa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</si>
  <si>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</si>
  <si>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</si>
  <si>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</si>
  <si>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</si>
  <si>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</si>
  <si>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</si>
  <si>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</si>
  <si>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</si>
  <si>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</si>
  <si>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</si>
  <si>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</si>
  <si>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</si>
  <si>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</si>
  <si>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Aktivnost: UHVIBDR, Udruga slijepih, Udruga roditelja,Ljudina</t>
  </si>
  <si>
    <t>Izdaci za otplatu glavnica primljenih zajmova</t>
  </si>
  <si>
    <t>Ostali nesp.finan. rash.( Porezna upr.-drž. zemlj.)</t>
  </si>
  <si>
    <t>Aktivnost: Udruge građana Općine Velika L.- voćari, vinogr.povrt.</t>
  </si>
  <si>
    <t>Usluge promidžbe i informiranja ( TV, Radio)</t>
  </si>
  <si>
    <t>Doprinos za zdravstveno osiguranje 15,5%</t>
  </si>
  <si>
    <r>
      <t>R</t>
    </r>
    <r>
      <rPr>
        <b/>
        <sz val="8"/>
        <rFont val="Arial"/>
        <family val="2"/>
      </rPr>
      <t>ash. za nab.proizvedene dugotr. imovine</t>
    </r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</si>
  <si>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</si>
  <si>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</si>
  <si>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</si>
  <si>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</si>
  <si>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</si>
  <si>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</si>
  <si>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</si>
  <si>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</si>
  <si>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</si>
  <si>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</si>
  <si>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Kovač Stevo</t>
  </si>
  <si>
    <t>Tekući projekt: Nabava proizvedene dugotrajne imovine</t>
  </si>
  <si>
    <t>Naknada za eviden. prikupljenih sred.-Moslavina</t>
  </si>
  <si>
    <t>Energija  (elektr. energ., plin )</t>
  </si>
  <si>
    <t>Aktivnost: Stipendiranje učenika i studenata i prijevoz uč.</t>
  </si>
  <si>
    <t>Manifestacija "Oj, jabuko crveniko"</t>
  </si>
  <si>
    <t>Program 03: Program očuvanja kulturne baštine</t>
  </si>
  <si>
    <t>Aktivnost: Sufinanciranje troškova školske kuhinje</t>
  </si>
  <si>
    <t>Aktivnost: Pomoć za obnovu sakralnih objekata</t>
  </si>
  <si>
    <t>Rash. za nab. proizved. dugotrajne imovine</t>
  </si>
  <si>
    <t>Prijevozna sredstva</t>
  </si>
  <si>
    <t>Kapitalni projekt::</t>
  </si>
  <si>
    <t>GLAVA  08:</t>
  </si>
  <si>
    <t>GLAVA 03</t>
  </si>
  <si>
    <t>Funkcijska klasifikacija:04-Ekonomski poslovi</t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</si>
  <si>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</si>
  <si>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</si>
  <si>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</si>
  <si>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</si>
  <si>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</si>
  <si>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</si>
  <si>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>Priključci  na vodov. i plinsku mrežu i hidranti</t>
  </si>
  <si>
    <t xml:space="preserve"> Oprema- peć, kompjuter,printer, fax i dr.</t>
  </si>
  <si>
    <t>Energija  (elektr. energ., plin, dizel gorivo)</t>
  </si>
  <si>
    <t>Vodni doprinos</t>
  </si>
  <si>
    <t xml:space="preserve">Čišćenje slivnika i šahta                                     05  </t>
  </si>
  <si>
    <t xml:space="preserve">Kamate za primljene zajmove od banaka         </t>
  </si>
  <si>
    <t xml:space="preserve">Bankarske usluge i usluge platnog prometa      </t>
  </si>
  <si>
    <t>Financijski rashodi                                         04</t>
  </si>
  <si>
    <t>Administrativno, tehničko i str. osoblje  01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</si>
  <si>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</si>
  <si>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</si>
  <si>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</si>
  <si>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VATROGASTVO                                              03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</si>
  <si>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</si>
  <si>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</si>
  <si>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</si>
  <si>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</si>
  <si>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</si>
  <si>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</si>
  <si>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</si>
  <si>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</si>
  <si>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</si>
  <si>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 xml:space="preserve">Zbrinjavanje otpada i čišćenje smetlišta            </t>
  </si>
  <si>
    <t>Aktivnost:Naknada štete                                                             01</t>
  </si>
  <si>
    <t>Energija                                                               04</t>
  </si>
  <si>
    <t>:Nabava vozila za odvoz smeća                   01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</si>
  <si>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</si>
  <si>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</si>
  <si>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</si>
  <si>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</si>
  <si>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</si>
  <si>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</si>
  <si>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</si>
  <si>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</si>
  <si>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</si>
  <si>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</si>
  <si>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</si>
  <si>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</si>
  <si>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</si>
  <si>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</si>
  <si>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</si>
  <si>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</si>
  <si>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</si>
  <si>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</si>
  <si>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Poslovni objekat</t>
  </si>
  <si>
    <t>Kapitalni projekt: Kupnja poslovnog prostora                       06</t>
  </si>
  <si>
    <t>Ostali nespomenuti prihodi ( grobarina )</t>
  </si>
  <si>
    <t>Naknade za priključak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</si>
  <si>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</si>
  <si>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</si>
  <si>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</si>
  <si>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</si>
  <si>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</si>
  <si>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>Nabava vozila za odvoz smeća-Mosl.d.o.o-sufinanc.</t>
  </si>
  <si>
    <t>Projekt- Knjižnica i čitaonicaa V. Ludina            01</t>
  </si>
  <si>
    <t>Projekt - dom Kompator                                      01</t>
  </si>
  <si>
    <t xml:space="preserve">    primici od financijske imovine i zaduživanja</t>
  </si>
  <si>
    <t>Program političkih stranaka                  01</t>
  </si>
  <si>
    <t>Donošenje akata i mjera iz djelokruga predstavničkog,izvršnog tijela i mjesne samouprave                                              01</t>
  </si>
  <si>
    <t>Aktivnost: Priključci na komunalnu infrastrukturu                01</t>
  </si>
  <si>
    <r>
      <t>Pr</t>
    </r>
    <r>
      <rPr>
        <b/>
        <sz val="8"/>
        <rFont val="Arial"/>
        <family val="0"/>
      </rPr>
      <t>ogram:Poticanje razvoja gospodarstva</t>
    </r>
  </si>
  <si>
    <t>Privatni automobil  u službene svrhe</t>
  </si>
  <si>
    <t>Tekuće održavanje prijevoznog sredstva</t>
  </si>
  <si>
    <t>Rashodi za nab. proizvedene dugotr. Imovine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</si>
  <si>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</si>
  <si>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</si>
  <si>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</si>
  <si>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Kapitalni projekt: Izgradnja kanalizacije V. Ludina - Vidrenjak   04</t>
  </si>
  <si>
    <t>Ostali prihodi od nefinancijske imovine</t>
  </si>
  <si>
    <t>Komunalne usluge    ( voda, smeće, dimnjačarske</t>
  </si>
  <si>
    <t>Izbori za mjesne odbore</t>
  </si>
  <si>
    <t>Registracija vozila</t>
  </si>
  <si>
    <t>Oprema za grijanje i hlađenje</t>
  </si>
  <si>
    <t xml:space="preserve">Sistem za navodnjavanje nogometnog igrališta </t>
  </si>
  <si>
    <t>Postavljanje stalne bine u centru V. Ludine</t>
  </si>
  <si>
    <t>Uređenje škole V. Ludina</t>
  </si>
  <si>
    <t>Opremanje područnih škola</t>
  </si>
  <si>
    <t xml:space="preserve"> Školsko igralište - fini asfalt</t>
  </si>
  <si>
    <t>Stipendije i školarine  ( 7+22 )</t>
  </si>
  <si>
    <t>Sufinanciranje javnog prijevoza i smještaja u dom</t>
  </si>
  <si>
    <t>Uređenje parka u centru V. Ludine</t>
  </si>
  <si>
    <t>Odvodnja površinskih voda -Obrtnička ul. i ul. Kladje</t>
  </si>
  <si>
    <t xml:space="preserve">Zemlj. za kom. zonu-Moslavina d.o.o.-sufinanc.       06                                          </t>
  </si>
  <si>
    <t>Projekt i snimanje stanja javne rasvj. na području opć.</t>
  </si>
  <si>
    <t>Sitni inventar-opremanje pučkih domova i Općina</t>
  </si>
  <si>
    <t xml:space="preserve"> usl. i ostale komunalne usluge)</t>
  </si>
  <si>
    <t>Projekt -kanalizacija ostatak u  V. Ludini i  Vidrenjaku,  G.Potok i Okoli                               01</t>
  </si>
  <si>
    <t>Aktivnost:Dom zdravlja Kutina</t>
  </si>
  <si>
    <t>Ostale zdravstvene usluge-pojačani standard</t>
  </si>
  <si>
    <t>Kapitalni projekt:Izgradnja vodovoda na području općine 01</t>
  </si>
  <si>
    <t>Kapitalni projekt:Izgrad. plinske mreže na području općine  01</t>
  </si>
  <si>
    <t>Plinovod G. Potok - Bukovec</t>
  </si>
  <si>
    <t>Lift u poslovnom prostoru</t>
  </si>
  <si>
    <t>Uređenje terase</t>
  </si>
  <si>
    <t xml:space="preserve">Usluge tekućeg i invest. održ. - uređenje objekta </t>
  </si>
  <si>
    <t>Tekući projekt:Nabava uredske opreme</t>
  </si>
  <si>
    <t>Rashodi za nabavu proizv. dugotrajne imov.</t>
  </si>
  <si>
    <t>Računala i računalna oprema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</si>
  <si>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</si>
  <si>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</si>
  <si>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</si>
  <si>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</si>
  <si>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Kapitalni projekt:Izgradnja garaže vatrogasno vozilo</t>
  </si>
  <si>
    <t>Aktivnost: Djelatnost KUD-a "Mijo Stuparić" i  Košut grada</t>
  </si>
  <si>
    <t>Projekt - Moslavačka ulica</t>
  </si>
  <si>
    <t>Izgradnja trafostanice u centru V. Ludini</t>
  </si>
  <si>
    <t>Kapitalni projekt: Elektrifikacija i trafostanica u V.Lud  04</t>
  </si>
  <si>
    <t>Elektrifikacija-Ruškovečka kosa</t>
  </si>
  <si>
    <t xml:space="preserve">    i rashoda i Računu financiranja za 2012. godinu kako slijedi:</t>
  </si>
  <si>
    <t>Izdaci za dionice i udjeli u glavnici</t>
  </si>
  <si>
    <t>Dionice i udjeli u glavnici trgovačkih društava</t>
  </si>
  <si>
    <t>IZDACI ZA FINANCIJSKU IMOVINU</t>
  </si>
  <si>
    <t xml:space="preserve">     rashodi poslovanja (2011.)</t>
  </si>
  <si>
    <t xml:space="preserve">    dionice i udjeli u glavnici</t>
  </si>
  <si>
    <t>Dionice i udjeli uglavnici</t>
  </si>
  <si>
    <t>povećanje/smanjenje</t>
  </si>
  <si>
    <t xml:space="preserve">    rashodi za nabavu nefinancijske imovine ( 2011.)</t>
  </si>
  <si>
    <t>povećanje/ smanjenje</t>
  </si>
  <si>
    <t>novi plan za 2012.  I</t>
  </si>
  <si>
    <t>novi plan za 2012. I</t>
  </si>
  <si>
    <t xml:space="preserve"> Na temelju članka 39.,a u svezi s člankom16. Zakona o Proračunu ( NN broj 87/08 ) i članka 34. i </t>
  </si>
  <si>
    <t>snagu danom objave u " Službenim novinama" Općine Velika Ludina.</t>
  </si>
  <si>
    <t>novi plan za 2012.I</t>
  </si>
  <si>
    <t>novi plan za 2012 .I</t>
  </si>
  <si>
    <t xml:space="preserve">                                OPĆINE VELIKA LUDINA ZA  2012. GOD.</t>
  </si>
  <si>
    <t>Rashodi za nabavu proizv. dugotrajne imovine</t>
  </si>
  <si>
    <t>Prometnica, vodovod i kanalizacija u Poslovnoj zoni</t>
  </si>
  <si>
    <t>Kapitalni projekt:Izgrad. infrastr. u Posl. zoni Moslavina d.o.o.</t>
  </si>
  <si>
    <t>Knjige, umjetnička djela i ostale izložbene vrijed.</t>
  </si>
  <si>
    <t>Javna rasvjeta uz cesru na željezničkoj stanici      06</t>
  </si>
  <si>
    <t xml:space="preserve">Naknade građanima i kućanstvima na temelju osiguranja i druge naknade </t>
  </si>
  <si>
    <t>Projekt - IV Izmjen. i dopuna prostornog plana Općine</t>
  </si>
  <si>
    <t>LED svjetiljke za javnu rasvjetu u Katoličkom Selištu</t>
  </si>
  <si>
    <t>Rash. za nabavu proizv. dugotr. Imovine         01</t>
  </si>
  <si>
    <t>Peć za kuhinju i napa</t>
  </si>
  <si>
    <t>Zemljište za groblje i centar V. Ludine                     06</t>
  </si>
  <si>
    <t>Vodovod G. Potok,M. Klada,Selište i Cvijetna V. Ludina</t>
  </si>
  <si>
    <t>Nadstrešnica za autobus u Okolima</t>
  </si>
  <si>
    <t>Garaža za vatrogasno vozilo u Vidrenjaku</t>
  </si>
  <si>
    <t>Prihodi od donacija</t>
  </si>
  <si>
    <t>Donacije od pravnih i fiz. osoba izvan proračuna</t>
  </si>
  <si>
    <t>RASPOLOŽIVA SREDSTVA IZ TEKUĆE GODINE</t>
  </si>
  <si>
    <t>35. Statuta Općine Velika Ludina ("Službene novine" Općine Velika Ludina broj  6/09 i 7/11), Općinsko</t>
  </si>
  <si>
    <t>Uređenje cestovnih graba u naselju Okoli</t>
  </si>
  <si>
    <t>novi plan za 2012. II</t>
  </si>
  <si>
    <t>novi plan za 2012.II</t>
  </si>
  <si>
    <t>novi plan za 2012 .II</t>
  </si>
  <si>
    <t>ostvareno I-VI 2012.</t>
  </si>
  <si>
    <t>Rampa za invalide-Dom zdravlja V. Ludina</t>
  </si>
  <si>
    <t>Projekt- Sokol V. Ludina - legalizacija           01</t>
  </si>
  <si>
    <t>Projekt - dom Vidrenjak - vatrogasni dom                 01</t>
  </si>
  <si>
    <t>Odvodni jarak i propust ispod ceste-G. Potok</t>
  </si>
  <si>
    <t>Vodovod II faza  - Moslavina d.o.o. -  po odluci</t>
  </si>
  <si>
    <t>Sekundarni vod kanaliz. u Obrtničkoj ul. - Kamenščak</t>
  </si>
  <si>
    <t>Kapitalne donacije-Županijske ceste</t>
  </si>
  <si>
    <t>ostvareno     I-VI 2012.</t>
  </si>
  <si>
    <t xml:space="preserve"> II  Izmjene i dopune Proračuna  Općine Velika Ludina za 2012.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</si>
  <si>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II  Izmjene i dopune Proračuna Općine Velika Ludina za 2012. godinu sastoje se od :</t>
  </si>
  <si>
    <t xml:space="preserve">                                   I I   IZMJENE I DOPUNE PRORAČUNA                                                                                                 </t>
  </si>
  <si>
    <t>Nabava klupa za groblje</t>
  </si>
  <si>
    <t>ostvareno       I-VI 2012.</t>
  </si>
  <si>
    <t>ostvareno        I-VI 2012.</t>
  </si>
  <si>
    <t>Asfaltiranje cesta, uređenje  parka u centru i nabava urbane opreme u centru V. Ludina</t>
  </si>
  <si>
    <t>vijeće Općine Velika Ludina na svojoj  24.  sjednici održanoj  17.08.2012. godine,</t>
  </si>
  <si>
    <t>400-06/12-01/04</t>
  </si>
  <si>
    <t>2176/19-04-12-1</t>
  </si>
  <si>
    <t>17.08. 2012.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</si>
</sst>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3" borderId="2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4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3" fontId="0" fillId="5" borderId="2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6" borderId="2" xfId="0" applyFont="1" applyFill="1" applyBorder="1" applyAlignment="1" applyProtection="1">
      <alignment wrapText="1"/>
      <protection/>
    </xf>
    <xf numFmtId="0" fontId="5" fillId="6" borderId="2" xfId="0" applyFont="1" applyFill="1" applyBorder="1" applyAlignment="1">
      <alignment wrapText="1"/>
    </xf>
    <xf numFmtId="0" fontId="5" fillId="6" borderId="2" xfId="0" applyFont="1" applyFill="1" applyBorder="1" applyAlignment="1">
      <alignment horizontal="left" wrapText="1"/>
    </xf>
    <xf numFmtId="3" fontId="3" fillId="6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/>
    </xf>
    <xf numFmtId="3" fontId="3" fillId="6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3" fontId="8" fillId="2" borderId="2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 wrapText="1"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8" xfId="0" applyNumberFormat="1" applyFont="1" applyFill="1" applyBorder="1" applyAlignment="1" applyProtection="1">
      <alignment/>
      <protection/>
    </xf>
    <xf numFmtId="0" fontId="3" fillId="4" borderId="7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3" fontId="3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3" fontId="3" fillId="4" borderId="8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4" fillId="4" borderId="0" xfId="0" applyFont="1" applyFill="1" applyAlignment="1">
      <alignment wrapText="1"/>
    </xf>
    <xf numFmtId="43" fontId="0" fillId="0" borderId="0" xfId="20" applyAlignment="1">
      <alignment/>
    </xf>
    <xf numFmtId="0" fontId="4" fillId="3" borderId="6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/>
    </xf>
    <xf numFmtId="0" fontId="8" fillId="2" borderId="2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 wrapText="1"/>
      <protection/>
    </xf>
    <xf numFmtId="0" fontId="9" fillId="2" borderId="2" xfId="0" applyFont="1" applyFill="1" applyBorder="1" applyAlignment="1" applyProtection="1">
      <alignment wrapText="1"/>
      <protection/>
    </xf>
    <xf numFmtId="0" fontId="9" fillId="2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9" fontId="4" fillId="3" borderId="2" xfId="16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0" fontId="4" fillId="7" borderId="2" xfId="0" applyFont="1" applyFill="1" applyBorder="1" applyAlignment="1" applyProtection="1">
      <alignment wrapText="1"/>
      <protection/>
    </xf>
    <xf numFmtId="0" fontId="4" fillId="6" borderId="2" xfId="0" applyFont="1" applyFill="1" applyBorder="1" applyAlignment="1" applyProtection="1">
      <alignment wrapText="1"/>
      <protection/>
    </xf>
    <xf numFmtId="0" fontId="5" fillId="6" borderId="2" xfId="0" applyFont="1" applyFill="1" applyBorder="1" applyAlignment="1" applyProtection="1">
      <alignment wrapText="1"/>
      <protection/>
    </xf>
    <xf numFmtId="0" fontId="5" fillId="6" borderId="2" xfId="0" applyFont="1" applyFill="1" applyBorder="1" applyAlignment="1">
      <alignment wrapText="1"/>
    </xf>
    <xf numFmtId="0" fontId="0" fillId="5" borderId="2" xfId="0" applyFont="1" applyFill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wrapText="1"/>
      <protection/>
    </xf>
    <xf numFmtId="0" fontId="4" fillId="6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0" borderId="2" xfId="0" applyFont="1" applyBorder="1" applyAlignment="1" applyProtection="1">
      <alignment wrapText="1"/>
      <protection/>
    </xf>
    <xf numFmtId="3" fontId="0" fillId="5" borderId="2" xfId="0" applyNumberFormat="1" applyFill="1" applyBorder="1" applyAlignment="1">
      <alignment/>
    </xf>
    <xf numFmtId="0" fontId="4" fillId="5" borderId="2" xfId="0" applyFont="1" applyFill="1" applyBorder="1" applyAlignment="1">
      <alignment wrapText="1"/>
    </xf>
    <xf numFmtId="0" fontId="4" fillId="0" borderId="8" xfId="0" applyFont="1" applyBorder="1" applyAlignment="1" applyProtection="1">
      <alignment wrapText="1"/>
      <protection/>
    </xf>
    <xf numFmtId="3" fontId="0" fillId="0" borderId="8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wrapText="1"/>
    </xf>
    <xf numFmtId="0" fontId="5" fillId="4" borderId="5" xfId="0" applyFont="1" applyFill="1" applyBorder="1" applyAlignment="1" applyProtection="1">
      <alignment wrapText="1"/>
      <protection/>
    </xf>
    <xf numFmtId="2" fontId="5" fillId="6" borderId="2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6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wrapText="1"/>
      <protection/>
    </xf>
    <xf numFmtId="0" fontId="4" fillId="4" borderId="2" xfId="0" applyFont="1" applyFill="1" applyBorder="1" applyAlignment="1" applyProtection="1">
      <alignment wrapText="1"/>
      <protection/>
    </xf>
    <xf numFmtId="3" fontId="3" fillId="2" borderId="2" xfId="0" applyNumberFormat="1" applyFont="1" applyFill="1" applyBorder="1" applyAlignment="1" applyProtection="1">
      <alignment/>
      <protection/>
    </xf>
    <xf numFmtId="0" fontId="5" fillId="6" borderId="13" xfId="0" applyFont="1" applyFill="1" applyBorder="1" applyAlignment="1" applyProtection="1">
      <alignment wrapText="1"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8" borderId="13" xfId="0" applyNumberFormat="1" applyFont="1" applyFill="1" applyBorder="1" applyAlignment="1" applyProtection="1">
      <alignment/>
      <protection/>
    </xf>
    <xf numFmtId="3" fontId="3" fillId="3" borderId="13" xfId="0" applyNumberFormat="1" applyFont="1" applyFill="1" applyBorder="1" applyAlignment="1" applyProtection="1">
      <alignment/>
      <protection/>
    </xf>
    <xf numFmtId="3" fontId="3" fillId="4" borderId="13" xfId="0" applyNumberFormat="1" applyFont="1" applyFill="1" applyBorder="1" applyAlignment="1" applyProtection="1">
      <alignment/>
      <protection/>
    </xf>
    <xf numFmtId="3" fontId="3" fillId="6" borderId="13" xfId="0" applyNumberFormat="1" applyFont="1" applyFill="1" applyBorder="1" applyAlignment="1" applyProtection="1">
      <alignment/>
      <protection/>
    </xf>
    <xf numFmtId="3" fontId="3" fillId="6" borderId="13" xfId="0" applyNumberFormat="1" applyFont="1" applyFill="1" applyBorder="1" applyAlignment="1" applyProtection="1">
      <alignment/>
      <protection/>
    </xf>
    <xf numFmtId="3" fontId="0" fillId="5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/>
    </xf>
    <xf numFmtId="3" fontId="0" fillId="0" borderId="15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3" fontId="0" fillId="5" borderId="15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>
      <alignment/>
    </xf>
    <xf numFmtId="3" fontId="0" fillId="5" borderId="13" xfId="0" applyNumberFormat="1" applyFont="1" applyFill="1" applyBorder="1" applyAlignment="1">
      <alignment/>
    </xf>
    <xf numFmtId="0" fontId="4" fillId="8" borderId="2" xfId="0" applyFont="1" applyFill="1" applyBorder="1" applyAlignment="1">
      <alignment/>
    </xf>
    <xf numFmtId="3" fontId="0" fillId="8" borderId="2" xfId="0" applyNumberFormat="1" applyFill="1" applyBorder="1" applyAlignment="1" applyProtection="1">
      <alignment/>
      <protection/>
    </xf>
    <xf numFmtId="3" fontId="3" fillId="8" borderId="2" xfId="0" applyNumberFormat="1" applyFont="1" applyFill="1" applyBorder="1" applyAlignment="1">
      <alignment/>
    </xf>
    <xf numFmtId="0" fontId="3" fillId="6" borderId="13" xfId="0" applyFont="1" applyFill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8" fillId="2" borderId="15" xfId="0" applyFont="1" applyFill="1" applyBorder="1" applyAlignment="1" applyProtection="1">
      <alignment horizontal="left" wrapText="1"/>
      <protection/>
    </xf>
    <xf numFmtId="0" fontId="8" fillId="2" borderId="15" xfId="0" applyFont="1" applyFill="1" applyBorder="1" applyAlignment="1" applyProtection="1">
      <alignment wrapText="1"/>
      <protection/>
    </xf>
    <xf numFmtId="3" fontId="8" fillId="2" borderId="15" xfId="0" applyNumberFormat="1" applyFon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8" fillId="2" borderId="15" xfId="0" applyFont="1" applyFill="1" applyBorder="1" applyAlignment="1" applyProtection="1">
      <alignment horizontal="left"/>
      <protection/>
    </xf>
    <xf numFmtId="0" fontId="9" fillId="2" borderId="15" xfId="0" applyFont="1" applyFill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/>
      <protection/>
    </xf>
    <xf numFmtId="0" fontId="8" fillId="2" borderId="13" xfId="0" applyFont="1" applyFill="1" applyBorder="1" applyAlignment="1" applyProtection="1">
      <alignment horizontal="left"/>
      <protection/>
    </xf>
    <xf numFmtId="0" fontId="9" fillId="2" borderId="13" xfId="0" applyFont="1" applyFill="1" applyBorder="1" applyAlignment="1" applyProtection="1">
      <alignment wrapText="1"/>
      <protection/>
    </xf>
    <xf numFmtId="3" fontId="8" fillId="2" borderId="13" xfId="0" applyNumberFormat="1" applyFont="1" applyFill="1" applyBorder="1" applyAlignment="1" applyProtection="1">
      <alignment/>
      <protection/>
    </xf>
    <xf numFmtId="0" fontId="4" fillId="8" borderId="2" xfId="0" applyFont="1" applyFill="1" applyBorder="1" applyAlignment="1">
      <alignment wrapText="1"/>
    </xf>
    <xf numFmtId="0" fontId="3" fillId="6" borderId="15" xfId="0" applyFont="1" applyFill="1" applyBorder="1" applyAlignment="1" applyProtection="1">
      <alignment horizontal="left"/>
      <protection/>
    </xf>
    <xf numFmtId="0" fontId="5" fillId="6" borderId="15" xfId="0" applyFont="1" applyFill="1" applyBorder="1" applyAlignment="1" applyProtection="1">
      <alignment wrapText="1"/>
      <protection/>
    </xf>
    <xf numFmtId="3" fontId="3" fillId="6" borderId="15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5" borderId="13" xfId="0" applyFont="1" applyFill="1" applyBorder="1" applyAlignment="1" applyProtection="1">
      <alignment horizontal="left"/>
      <protection/>
    </xf>
    <xf numFmtId="0" fontId="4" fillId="5" borderId="13" xfId="0" applyFont="1" applyFill="1" applyBorder="1" applyAlignment="1" applyProtection="1">
      <alignment wrapText="1"/>
      <protection/>
    </xf>
    <xf numFmtId="0" fontId="3" fillId="6" borderId="16" xfId="0" applyFont="1" applyFill="1" applyBorder="1" applyAlignment="1" applyProtection="1">
      <alignment horizontal="left"/>
      <protection/>
    </xf>
    <xf numFmtId="0" fontId="5" fillId="6" borderId="16" xfId="0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 horizontal="left"/>
      <protection/>
    </xf>
    <xf numFmtId="0" fontId="3" fillId="6" borderId="13" xfId="0" applyFont="1" applyFill="1" applyBorder="1" applyAlignment="1" applyProtection="1">
      <alignment horizontal="left"/>
      <protection/>
    </xf>
    <xf numFmtId="0" fontId="5" fillId="6" borderId="13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left"/>
      <protection/>
    </xf>
    <xf numFmtId="0" fontId="5" fillId="3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/>
    </xf>
    <xf numFmtId="0" fontId="5" fillId="6" borderId="2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1" fontId="5" fillId="6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/>
    </xf>
    <xf numFmtId="0" fontId="5" fillId="6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7" borderId="2" xfId="0" applyFont="1" applyFill="1" applyBorder="1" applyAlignment="1" applyProtection="1">
      <alignment horizontal="left"/>
      <protection/>
    </xf>
    <xf numFmtId="0" fontId="5" fillId="4" borderId="6" xfId="0" applyFont="1" applyFill="1" applyBorder="1" applyAlignment="1" applyProtection="1">
      <alignment horizontal="left"/>
      <protection/>
    </xf>
    <xf numFmtId="0" fontId="4" fillId="6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horizontal="left"/>
      <protection/>
    </xf>
    <xf numFmtId="0" fontId="5" fillId="4" borderId="7" xfId="0" applyFont="1" applyFill="1" applyBorder="1" applyAlignment="1" applyProtection="1">
      <alignment horizontal="left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/>
    </xf>
    <xf numFmtId="0" fontId="5" fillId="4" borderId="7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2" borderId="10" xfId="0" applyFont="1" applyFill="1" applyBorder="1" applyAlignment="1">
      <alignment/>
    </xf>
    <xf numFmtId="0" fontId="5" fillId="6" borderId="7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 applyProtection="1">
      <alignment wrapText="1"/>
      <protection/>
    </xf>
    <xf numFmtId="0" fontId="5" fillId="4" borderId="6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wrapText="1"/>
      <protection/>
    </xf>
    <xf numFmtId="0" fontId="4" fillId="6" borderId="5" xfId="0" applyFont="1" applyFill="1" applyBorder="1" applyAlignment="1" applyProtection="1">
      <alignment wrapText="1"/>
      <protection/>
    </xf>
    <xf numFmtId="3" fontId="0" fillId="6" borderId="2" xfId="0" applyNumberFormat="1" applyFont="1" applyFill="1" applyBorder="1" applyAlignment="1" applyProtection="1">
      <alignment/>
      <protection/>
    </xf>
    <xf numFmtId="0" fontId="5" fillId="6" borderId="2" xfId="0" applyFont="1" applyFill="1" applyBorder="1" applyAlignment="1" applyProtection="1">
      <alignment horizontal="left"/>
      <protection/>
    </xf>
    <xf numFmtId="0" fontId="5" fillId="6" borderId="5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horizontal="left"/>
      <protection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8" borderId="2" xfId="0" applyFill="1" applyBorder="1" applyAlignment="1">
      <alignment/>
    </xf>
    <xf numFmtId="3" fontId="3" fillId="8" borderId="2" xfId="0" applyNumberFormat="1" applyFont="1" applyFill="1" applyBorder="1" applyAlignment="1">
      <alignment/>
    </xf>
    <xf numFmtId="0" fontId="4" fillId="0" borderId="7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4" fillId="6" borderId="2" xfId="0" applyFont="1" applyFill="1" applyBorder="1" applyAlignment="1" applyProtection="1">
      <alignment wrapText="1"/>
      <protection/>
    </xf>
    <xf numFmtId="0" fontId="4" fillId="0" borderId="5" xfId="0" applyFont="1" applyBorder="1" applyAlignment="1">
      <alignment wrapText="1"/>
    </xf>
    <xf numFmtId="3" fontId="0" fillId="6" borderId="2" xfId="0" applyNumberFormat="1" applyFill="1" applyBorder="1" applyAlignment="1">
      <alignment/>
    </xf>
    <xf numFmtId="0" fontId="5" fillId="6" borderId="5" xfId="0" applyFont="1" applyFill="1" applyBorder="1" applyAlignment="1">
      <alignment wrapText="1"/>
    </xf>
    <xf numFmtId="0" fontId="5" fillId="6" borderId="2" xfId="0" applyFont="1" applyFill="1" applyBorder="1" applyAlignment="1">
      <alignment horizontal="left"/>
    </xf>
    <xf numFmtId="0" fontId="5" fillId="6" borderId="5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4" fillId="5" borderId="12" xfId="0" applyFont="1" applyFill="1" applyBorder="1" applyAlignment="1">
      <alignment wrapText="1"/>
    </xf>
    <xf numFmtId="0" fontId="0" fillId="5" borderId="2" xfId="0" applyFill="1" applyBorder="1" applyAlignment="1">
      <alignment/>
    </xf>
    <xf numFmtId="0" fontId="9" fillId="2" borderId="18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3" fontId="8" fillId="2" borderId="7" xfId="0" applyNumberFormat="1" applyFont="1" applyFill="1" applyBorder="1" applyAlignment="1">
      <alignment/>
    </xf>
    <xf numFmtId="0" fontId="0" fillId="5" borderId="16" xfId="0" applyFont="1" applyFill="1" applyBorder="1" applyAlignment="1" applyProtection="1">
      <alignment horizontal="left"/>
      <protection/>
    </xf>
    <xf numFmtId="43" fontId="3" fillId="0" borderId="0" xfId="20" applyFont="1" applyAlignment="1">
      <alignment/>
    </xf>
    <xf numFmtId="0" fontId="3" fillId="5" borderId="0" xfId="0" applyFont="1" applyFill="1" applyAlignment="1">
      <alignment/>
    </xf>
    <xf numFmtId="0" fontId="5" fillId="6" borderId="13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5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0" fillId="0" borderId="16" xfId="0" applyNumberForma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4" fillId="0" borderId="10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8" borderId="2" xfId="0" applyNumberFormat="1" applyFill="1" applyBorder="1" applyAlignment="1" applyProtection="1">
      <alignment/>
      <protection locked="0"/>
    </xf>
    <xf numFmtId="3" fontId="3" fillId="6" borderId="16" xfId="0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3" fillId="2" borderId="15" xfId="0" applyNumberFormat="1" applyFont="1" applyFill="1" applyBorder="1" applyAlignment="1" applyProtection="1">
      <alignment/>
      <protection/>
    </xf>
    <xf numFmtId="3" fontId="0" fillId="6" borderId="13" xfId="0" applyNumberFormat="1" applyFont="1" applyFill="1" applyBorder="1" applyAlignment="1" applyProtection="1">
      <alignment horizontal="right" wrapText="1"/>
      <protection/>
    </xf>
    <xf numFmtId="3" fontId="0" fillId="6" borderId="13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0" fillId="5" borderId="13" xfId="0" applyNumberFormat="1" applyFont="1" applyFill="1" applyBorder="1" applyAlignment="1" applyProtection="1">
      <alignment horizontal="right" wrapText="1"/>
      <protection/>
    </xf>
    <xf numFmtId="3" fontId="0" fillId="5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wrapText="1"/>
      <protection/>
    </xf>
    <xf numFmtId="3" fontId="0" fillId="0" borderId="14" xfId="0" applyNumberFormat="1" applyFont="1" applyFill="1" applyBorder="1" applyAlignment="1" applyProtection="1">
      <alignment/>
      <protection locked="0"/>
    </xf>
    <xf numFmtId="3" fontId="3" fillId="7" borderId="2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0" fillId="5" borderId="2" xfId="0" applyNumberFormat="1" applyFont="1" applyFill="1" applyBorder="1" applyAlignment="1">
      <alignment/>
    </xf>
    <xf numFmtId="3" fontId="0" fillId="6" borderId="2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3" fillId="6" borderId="7" xfId="0" applyNumberFormat="1" applyFont="1" applyFill="1" applyBorder="1" applyAlignment="1">
      <alignment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3" fillId="3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6" borderId="2" xfId="0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Border="1" applyAlignment="1" applyProtection="1">
      <alignment horizontal="right" wrapText="1"/>
      <protection/>
    </xf>
    <xf numFmtId="3" fontId="0" fillId="0" borderId="8" xfId="0" applyNumberFormat="1" applyFon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3" fontId="3" fillId="6" borderId="2" xfId="0" applyNumberFormat="1" applyFont="1" applyFill="1" applyBorder="1" applyAlignment="1" applyProtection="1">
      <alignment horizontal="right"/>
      <protection/>
    </xf>
    <xf numFmtId="3" fontId="10" fillId="0" borderId="2" xfId="0" applyNumberFormat="1" applyFont="1" applyBorder="1" applyAlignment="1" applyProtection="1">
      <alignment horizontal="right" wrapText="1"/>
      <protection/>
    </xf>
    <xf numFmtId="3" fontId="0" fillId="4" borderId="2" xfId="0" applyNumberFormat="1" applyFont="1" applyFill="1" applyBorder="1" applyAlignment="1">
      <alignment horizontal="right" wrapText="1"/>
    </xf>
    <xf numFmtId="3" fontId="3" fillId="6" borderId="2" xfId="0" applyNumberFormat="1" applyFont="1" applyFill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3" fontId="0" fillId="2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 horizontal="right" wrapText="1"/>
    </xf>
    <xf numFmtId="3" fontId="0" fillId="6" borderId="2" xfId="0" applyNumberFormat="1" applyFont="1" applyFill="1" applyBorder="1" applyAlignment="1">
      <alignment horizontal="right" wrapText="1"/>
    </xf>
    <xf numFmtId="3" fontId="0" fillId="4" borderId="2" xfId="0" applyNumberFormat="1" applyFont="1" applyFill="1" applyBorder="1" applyAlignment="1" applyProtection="1">
      <alignment horizontal="right" wrapText="1"/>
      <protection/>
    </xf>
    <xf numFmtId="3" fontId="0" fillId="6" borderId="2" xfId="0" applyNumberFormat="1" applyFont="1" applyFill="1" applyBorder="1" applyAlignment="1" applyProtection="1">
      <alignment horizontal="right" wrapText="1"/>
      <protection/>
    </xf>
    <xf numFmtId="3" fontId="0" fillId="0" borderId="5" xfId="0" applyNumberFormat="1" applyFont="1" applyBorder="1" applyAlignment="1" applyProtection="1">
      <alignment horizontal="right" wrapText="1"/>
      <protection/>
    </xf>
    <xf numFmtId="3" fontId="3" fillId="6" borderId="5" xfId="0" applyNumberFormat="1" applyFont="1" applyFill="1" applyBorder="1" applyAlignment="1" applyProtection="1">
      <alignment horizontal="right" wrapText="1"/>
      <protection/>
    </xf>
    <xf numFmtId="3" fontId="0" fillId="6" borderId="5" xfId="0" applyNumberFormat="1" applyFont="1" applyFill="1" applyBorder="1" applyAlignment="1" applyProtection="1">
      <alignment horizontal="right" wrapText="1"/>
      <protection/>
    </xf>
    <xf numFmtId="3" fontId="3" fillId="4" borderId="5" xfId="0" applyNumberFormat="1" applyFont="1" applyFill="1" applyBorder="1" applyAlignment="1" applyProtection="1">
      <alignment horizontal="right" wrapText="1"/>
      <protection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0" fillId="3" borderId="2" xfId="0" applyNumberFormat="1" applyFont="1" applyFill="1" applyBorder="1" applyAlignment="1" applyProtection="1">
      <alignment horizontal="right" wrapText="1"/>
      <protection/>
    </xf>
    <xf numFmtId="3" fontId="8" fillId="2" borderId="2" xfId="0" applyNumberFormat="1" applyFont="1" applyFill="1" applyBorder="1" applyAlignment="1" applyProtection="1">
      <alignment horizontal="right" wrapText="1"/>
      <protection/>
    </xf>
    <xf numFmtId="3" fontId="0" fillId="5" borderId="2" xfId="0" applyNumberFormat="1" applyFont="1" applyFill="1" applyBorder="1" applyAlignment="1" applyProtection="1">
      <alignment horizontal="right" wrapText="1"/>
      <protection/>
    </xf>
    <xf numFmtId="3" fontId="0" fillId="0" borderId="8" xfId="0" applyNumberFormat="1" applyFont="1" applyBorder="1" applyAlignment="1">
      <alignment horizontal="right" wrapText="1"/>
    </xf>
    <xf numFmtId="3" fontId="3" fillId="4" borderId="7" xfId="0" applyNumberFormat="1" applyFont="1" applyFill="1" applyBorder="1" applyAlignment="1">
      <alignment horizontal="right" wrapText="1"/>
    </xf>
    <xf numFmtId="3" fontId="0" fillId="3" borderId="2" xfId="0" applyNumberFormat="1" applyFont="1" applyFill="1" applyBorder="1" applyAlignment="1">
      <alignment horizontal="right"/>
    </xf>
    <xf numFmtId="3" fontId="0" fillId="4" borderId="8" xfId="0" applyNumberFormat="1" applyFont="1" applyFill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11" xfId="0" applyNumberFormat="1" applyFont="1" applyFill="1" applyBorder="1" applyAlignment="1">
      <alignment horizontal="right" wrapText="1"/>
    </xf>
    <xf numFmtId="3" fontId="0" fillId="5" borderId="2" xfId="0" applyNumberFormat="1" applyFont="1" applyFill="1" applyBorder="1" applyAlignment="1">
      <alignment horizontal="right" wrapText="1"/>
    </xf>
    <xf numFmtId="3" fontId="0" fillId="4" borderId="9" xfId="0" applyNumberFormat="1" applyFont="1" applyFill="1" applyBorder="1" applyAlignment="1">
      <alignment horizontal="right"/>
    </xf>
    <xf numFmtId="3" fontId="3" fillId="6" borderId="5" xfId="0" applyNumberFormat="1" applyFont="1" applyFill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0" fillId="9" borderId="5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 wrapText="1"/>
    </xf>
    <xf numFmtId="3" fontId="0" fillId="3" borderId="6" xfId="0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3" fontId="3" fillId="4" borderId="5" xfId="0" applyNumberFormat="1" applyFont="1" applyFill="1" applyBorder="1" applyAlignment="1">
      <alignment horizontal="right" wrapText="1"/>
    </xf>
    <xf numFmtId="3" fontId="3" fillId="6" borderId="4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3" fontId="0" fillId="4" borderId="5" xfId="0" applyNumberFormat="1" applyFont="1" applyFill="1" applyBorder="1" applyAlignment="1">
      <alignment horizontal="right"/>
    </xf>
    <xf numFmtId="3" fontId="0" fillId="5" borderId="10" xfId="0" applyNumberFormat="1" applyFont="1" applyFill="1" applyBorder="1" applyAlignment="1">
      <alignment/>
    </xf>
    <xf numFmtId="169" fontId="0" fillId="0" borderId="0" xfId="20" applyNumberFormat="1" applyAlignment="1">
      <alignment horizontal="center" vertical="center"/>
    </xf>
    <xf numFmtId="3" fontId="0" fillId="0" borderId="16" xfId="0" applyNumberForma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 wrapText="1"/>
    </xf>
    <xf numFmtId="3" fontId="3" fillId="6" borderId="2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0" fillId="6" borderId="2" xfId="0" applyNumberFormat="1" applyFont="1" applyFill="1" applyBorder="1" applyAlignment="1" applyProtection="1">
      <alignment horizontal="right" wrapText="1"/>
      <protection/>
    </xf>
    <xf numFmtId="3" fontId="0" fillId="6" borderId="5" xfId="0" applyNumberFormat="1" applyFont="1" applyFill="1" applyBorder="1" applyAlignment="1" applyProtection="1">
      <alignment horizontal="right" wrapText="1"/>
      <protection/>
    </xf>
    <xf numFmtId="3" fontId="3" fillId="4" borderId="5" xfId="0" applyNumberFormat="1" applyFont="1" applyFill="1" applyBorder="1" applyAlignment="1" applyProtection="1">
      <alignment horizontal="right" wrapText="1"/>
      <protection/>
    </xf>
    <xf numFmtId="3" fontId="3" fillId="3" borderId="2" xfId="16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3" fontId="3" fillId="4" borderId="8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 applyProtection="1">
      <alignment wrapText="1"/>
      <protection/>
    </xf>
    <xf numFmtId="3" fontId="0" fillId="5" borderId="13" xfId="0" applyNumberFormat="1" applyFont="1" applyFill="1" applyBorder="1" applyAlignment="1" applyProtection="1">
      <alignment wrapText="1"/>
      <protection/>
    </xf>
    <xf numFmtId="3" fontId="0" fillId="5" borderId="2" xfId="0" applyNumberFormat="1" applyFont="1" applyFill="1" applyBorder="1" applyAlignment="1" applyProtection="1">
      <alignment wrapText="1"/>
      <protection/>
    </xf>
    <xf numFmtId="0" fontId="3" fillId="6" borderId="2" xfId="0" applyFont="1" applyFill="1" applyBorder="1" applyAlignment="1" applyProtection="1">
      <alignment horizontal="left"/>
      <protection/>
    </xf>
    <xf numFmtId="3" fontId="3" fillId="6" borderId="2" xfId="0" applyNumberFormat="1" applyFont="1" applyFill="1" applyBorder="1" applyAlignment="1" applyProtection="1">
      <alignment wrapText="1"/>
      <protection/>
    </xf>
    <xf numFmtId="3" fontId="3" fillId="2" borderId="2" xfId="0" applyNumberFormat="1" applyFont="1" applyFill="1" applyBorder="1" applyAlignment="1" applyProtection="1">
      <alignment wrapText="1"/>
      <protection/>
    </xf>
    <xf numFmtId="3" fontId="0" fillId="0" borderId="14" xfId="0" applyNumberFormat="1" applyFont="1" applyBorder="1" applyAlignment="1" applyProtection="1">
      <alignment wrapText="1"/>
      <protection/>
    </xf>
    <xf numFmtId="3" fontId="3" fillId="2" borderId="11" xfId="0" applyNumberFormat="1" applyFont="1" applyFill="1" applyBorder="1" applyAlignment="1" applyProtection="1">
      <alignment horizontal="right" wrapText="1"/>
      <protection/>
    </xf>
    <xf numFmtId="3" fontId="3" fillId="2" borderId="11" xfId="0" applyNumberFormat="1" applyFont="1" applyFill="1" applyBorder="1" applyAlignment="1" applyProtection="1">
      <alignment horizontal="right"/>
      <protection/>
    </xf>
    <xf numFmtId="3" fontId="3" fillId="2" borderId="13" xfId="0" applyNumberFormat="1" applyFont="1" applyFill="1" applyBorder="1" applyAlignment="1" applyProtection="1">
      <alignment horizontal="right" wrapText="1"/>
      <protection/>
    </xf>
    <xf numFmtId="3" fontId="3" fillId="2" borderId="13" xfId="0" applyNumberFormat="1" applyFont="1" applyFill="1" applyBorder="1" applyAlignment="1" applyProtection="1">
      <alignment horizontal="right"/>
      <protection/>
    </xf>
    <xf numFmtId="0" fontId="3" fillId="2" borderId="15" xfId="0" applyFont="1" applyFill="1" applyBorder="1" applyAlignment="1" applyProtection="1">
      <alignment wrapText="1"/>
      <protection/>
    </xf>
    <xf numFmtId="0" fontId="3" fillId="6" borderId="13" xfId="0" applyFont="1" applyFill="1" applyBorder="1" applyAlignment="1" applyProtection="1">
      <alignment wrapText="1"/>
      <protection/>
    </xf>
    <xf numFmtId="3" fontId="3" fillId="6" borderId="13" xfId="0" applyNumberFormat="1" applyFont="1" applyFill="1" applyBorder="1" applyAlignment="1" applyProtection="1">
      <alignment horizontal="right" wrapText="1"/>
      <protection/>
    </xf>
    <xf numFmtId="3" fontId="3" fillId="6" borderId="13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0" fontId="3" fillId="0" borderId="2" xfId="0" applyFont="1" applyBorder="1" applyAlignment="1">
      <alignment horizontal="center" wrapText="1"/>
    </xf>
    <xf numFmtId="3" fontId="4" fillId="0" borderId="0" xfId="0" applyNumberFormat="1" applyFont="1" applyAlignment="1" applyProtection="1">
      <alignment wrapText="1"/>
      <protection/>
    </xf>
    <xf numFmtId="3" fontId="4" fillId="0" borderId="2" xfId="0" applyNumberFormat="1" applyFont="1" applyBorder="1" applyAlignment="1" applyProtection="1">
      <alignment horizontal="center" wrapText="1"/>
      <protection/>
    </xf>
    <xf numFmtId="3" fontId="3" fillId="6" borderId="15" xfId="0" applyNumberFormat="1" applyFont="1" applyFill="1" applyBorder="1" applyAlignment="1" applyProtection="1">
      <alignment wrapText="1"/>
      <protection/>
    </xf>
    <xf numFmtId="3" fontId="3" fillId="6" borderId="13" xfId="0" applyNumberFormat="1" applyFont="1" applyFill="1" applyBorder="1" applyAlignment="1" applyProtection="1">
      <alignment wrapText="1"/>
      <protection/>
    </xf>
    <xf numFmtId="3" fontId="3" fillId="6" borderId="16" xfId="0" applyNumberFormat="1" applyFont="1" applyFill="1" applyBorder="1" applyAlignment="1" applyProtection="1">
      <alignment wrapText="1"/>
      <protection/>
    </xf>
    <xf numFmtId="3" fontId="8" fillId="2" borderId="2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3" fontId="3" fillId="0" borderId="2" xfId="0" applyNumberFormat="1" applyFont="1" applyBorder="1" applyAlignment="1">
      <alignment horizontal="center" wrapText="1"/>
    </xf>
    <xf numFmtId="3" fontId="0" fillId="6" borderId="2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5" borderId="11" xfId="0" applyNumberFormat="1" applyFont="1" applyFill="1" applyBorder="1" applyAlignment="1">
      <alignment/>
    </xf>
    <xf numFmtId="3" fontId="0" fillId="8" borderId="2" xfId="2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0" fillId="5" borderId="11" xfId="0" applyFont="1" applyFill="1" applyBorder="1" applyAlignment="1" applyProtection="1">
      <alignment horizontal="left"/>
      <protection/>
    </xf>
    <xf numFmtId="0" fontId="4" fillId="5" borderId="11" xfId="0" applyFont="1" applyFill="1" applyBorder="1" applyAlignment="1" applyProtection="1">
      <alignment wrapText="1"/>
      <protection/>
    </xf>
    <xf numFmtId="3" fontId="0" fillId="5" borderId="11" xfId="0" applyNumberFormat="1" applyFont="1" applyFill="1" applyBorder="1" applyAlignment="1" applyProtection="1">
      <alignment wrapText="1"/>
      <protection/>
    </xf>
    <xf numFmtId="3" fontId="0" fillId="5" borderId="11" xfId="0" applyNumberFormat="1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wrapText="1"/>
      <protection/>
    </xf>
    <xf numFmtId="3" fontId="0" fillId="5" borderId="14" xfId="0" applyNumberFormat="1" applyFont="1" applyFill="1" applyBorder="1" applyAlignment="1" applyProtection="1">
      <alignment wrapText="1"/>
      <protection/>
    </xf>
    <xf numFmtId="3" fontId="0" fillId="5" borderId="14" xfId="0" applyNumberFormat="1" applyFont="1" applyFill="1" applyBorder="1" applyAlignment="1" applyProtection="1">
      <alignment/>
      <protection/>
    </xf>
    <xf numFmtId="170" fontId="3" fillId="2" borderId="15" xfId="20" applyNumberFormat="1" applyFont="1" applyFill="1" applyBorder="1" applyAlignment="1" applyProtection="1">
      <alignment horizontal="right" wrapText="1"/>
      <protection/>
    </xf>
    <xf numFmtId="3" fontId="3" fillId="2" borderId="15" xfId="0" applyNumberFormat="1" applyFont="1" applyFill="1" applyBorder="1" applyAlignment="1" applyProtection="1">
      <alignment/>
      <protection/>
    </xf>
    <xf numFmtId="0" fontId="3" fillId="8" borderId="13" xfId="0" applyFont="1" applyFill="1" applyBorder="1" applyAlignment="1" applyProtection="1">
      <alignment horizontal="left" wrapText="1"/>
      <protection/>
    </xf>
    <xf numFmtId="0" fontId="3" fillId="8" borderId="13" xfId="0" applyFont="1" applyFill="1" applyBorder="1" applyAlignment="1" applyProtection="1">
      <alignment wrapText="1"/>
      <protection/>
    </xf>
    <xf numFmtId="170" fontId="3" fillId="8" borderId="13" xfId="2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Alignment="1">
      <alignment/>
    </xf>
    <xf numFmtId="0" fontId="3" fillId="3" borderId="13" xfId="0" applyFont="1" applyFill="1" applyBorder="1" applyAlignment="1" applyProtection="1">
      <alignment horizontal="left" wrapText="1"/>
      <protection/>
    </xf>
    <xf numFmtId="0" fontId="3" fillId="3" borderId="13" xfId="0" applyFont="1" applyFill="1" applyBorder="1" applyAlignment="1" applyProtection="1">
      <alignment wrapText="1"/>
      <protection/>
    </xf>
    <xf numFmtId="170" fontId="3" fillId="3" borderId="13" xfId="20" applyNumberFormat="1" applyFont="1" applyFill="1" applyBorder="1" applyAlignment="1" applyProtection="1">
      <alignment horizontal="right" wrapText="1"/>
      <protection/>
    </xf>
    <xf numFmtId="0" fontId="3" fillId="4" borderId="13" xfId="0" applyFont="1" applyFill="1" applyBorder="1" applyAlignment="1" applyProtection="1">
      <alignment horizontal="left" wrapText="1"/>
      <protection/>
    </xf>
    <xf numFmtId="0" fontId="3" fillId="4" borderId="13" xfId="0" applyFont="1" applyFill="1" applyBorder="1" applyAlignment="1" applyProtection="1">
      <alignment wrapText="1"/>
      <protection/>
    </xf>
    <xf numFmtId="170" fontId="3" fillId="4" borderId="13" xfId="20" applyNumberFormat="1" applyFont="1" applyFill="1" applyBorder="1" applyAlignment="1" applyProtection="1">
      <alignment horizontal="right" wrapText="1"/>
      <protection/>
    </xf>
    <xf numFmtId="0" fontId="3" fillId="6" borderId="13" xfId="0" applyFont="1" applyFill="1" applyBorder="1" applyAlignment="1" applyProtection="1">
      <alignment wrapText="1"/>
      <protection/>
    </xf>
    <xf numFmtId="170" fontId="3" fillId="6" borderId="13" xfId="20" applyNumberFormat="1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5" fillId="4" borderId="2" xfId="0" applyFont="1" applyFill="1" applyBorder="1" applyAlignment="1">
      <alignment horizontal="left"/>
    </xf>
    <xf numFmtId="0" fontId="4" fillId="4" borderId="5" xfId="0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" borderId="6" xfId="0" applyFont="1" applyFill="1" applyBorder="1" applyAlignment="1" applyProtection="1">
      <alignment horizontal="left" wrapText="1"/>
      <protection/>
    </xf>
    <xf numFmtId="0" fontId="0" fillId="0" borderId="5" xfId="0" applyBorder="1" applyAlignment="1">
      <alignment wrapText="1"/>
    </xf>
    <xf numFmtId="0" fontId="5" fillId="4" borderId="8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 wrapText="1"/>
    </xf>
    <xf numFmtId="0" fontId="5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5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4" borderId="6" xfId="0" applyFont="1" applyFill="1" applyBorder="1" applyAlignment="1">
      <alignment/>
    </xf>
    <xf numFmtId="0" fontId="0" fillId="0" borderId="5" xfId="0" applyBorder="1" applyAlignment="1">
      <alignment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wrapText="1"/>
    </xf>
    <xf numFmtId="0" fontId="5" fillId="9" borderId="6" xfId="0" applyFont="1" applyFill="1" applyBorder="1" applyAlignment="1">
      <alignment horizontal="left"/>
    </xf>
    <xf numFmtId="0" fontId="0" fillId="9" borderId="5" xfId="0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A4" sqref="A4:P4"/>
    </sheetView>
  </sheetViews>
  <sheetFormatPr defaultColWidth="9.140625" defaultRowHeight="12.75"/>
  <cols>
    <col min="1" max="1" width="3.7109375" style="1" customWidth="1"/>
    <col min="2" max="2" width="36.57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6" width="11.7109375" style="0" customWidth="1"/>
  </cols>
  <sheetData>
    <row r="1" spans="1:16" ht="12.75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6" ht="12.75">
      <c r="A2" s="433" t="s">
        <v>343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16" ht="12.75">
      <c r="A3" s="433" t="s">
        <v>365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</row>
    <row r="4" spans="1:16" ht="12.75">
      <c r="A4" s="433" t="s">
        <v>386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</row>
    <row r="5" spans="1:16" ht="12.75">
      <c r="A5" s="433" t="s">
        <v>3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8" spans="2:16" ht="12.75">
      <c r="B8" s="20"/>
      <c r="C8" s="6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434" t="s">
        <v>381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</row>
    <row r="10" spans="1:16" ht="15.75" customHeight="1">
      <c r="A10" s="434" t="s">
        <v>347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</row>
    <row r="11" spans="1:16" ht="15.75" customHeight="1">
      <c r="A11" s="434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</row>
    <row r="12" spans="1:3" ht="15" customHeight="1">
      <c r="A12" s="430"/>
      <c r="B12" s="431"/>
      <c r="C12" s="47"/>
    </row>
    <row r="13" spans="1:3" ht="15" customHeight="1">
      <c r="A13" s="430"/>
      <c r="B13" s="431"/>
      <c r="C13" s="47"/>
    </row>
    <row r="14" spans="1:2" ht="15" customHeight="1">
      <c r="A14" s="2"/>
      <c r="B14" s="18"/>
    </row>
    <row r="17" spans="1:2" ht="12.75">
      <c r="A17" s="3" t="s">
        <v>1</v>
      </c>
      <c r="B17" s="19" t="s">
        <v>157</v>
      </c>
    </row>
    <row r="18" ht="12.75">
      <c r="C18" s="6"/>
    </row>
    <row r="19" spans="2:3" ht="12.75">
      <c r="B19" s="20" t="s">
        <v>0</v>
      </c>
      <c r="C19" s="6"/>
    </row>
    <row r="20" ht="12.75">
      <c r="C20" s="6"/>
    </row>
    <row r="21" spans="2:3" ht="12.75">
      <c r="B21" s="21" t="s">
        <v>380</v>
      </c>
      <c r="C21" s="6"/>
    </row>
    <row r="22" ht="12.75">
      <c r="C22" s="6"/>
    </row>
    <row r="23" spans="1:3" ht="12.75">
      <c r="A23" s="3" t="s">
        <v>2</v>
      </c>
      <c r="B23" s="19" t="s">
        <v>158</v>
      </c>
      <c r="C23" s="6"/>
    </row>
    <row r="24" spans="3:16" ht="12.75">
      <c r="C24" s="6" t="s">
        <v>6</v>
      </c>
      <c r="P24" s="66" t="s">
        <v>171</v>
      </c>
    </row>
    <row r="25" spans="2:16" ht="37.5" customHeight="1">
      <c r="B25" s="146"/>
      <c r="C25" s="147">
        <v>2005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387" t="s">
        <v>383</v>
      </c>
      <c r="N25" s="133" t="s">
        <v>342</v>
      </c>
      <c r="O25" s="133" t="s">
        <v>340</v>
      </c>
      <c r="P25" s="133" t="s">
        <v>367</v>
      </c>
    </row>
    <row r="26" spans="2:16" ht="12.75">
      <c r="B26" s="148" t="s">
        <v>159</v>
      </c>
      <c r="C26" s="149">
        <v>5730900</v>
      </c>
      <c r="D26" s="150"/>
      <c r="E26" s="150"/>
      <c r="F26" s="150"/>
      <c r="G26" s="150"/>
      <c r="H26" s="150"/>
      <c r="I26" s="150"/>
      <c r="J26" s="150"/>
      <c r="K26" s="150"/>
      <c r="L26" s="150"/>
      <c r="M26" s="236">
        <v>3288432</v>
      </c>
      <c r="N26" s="151">
        <v>6565000</v>
      </c>
      <c r="O26" s="151">
        <f aca="true" t="shared" si="0" ref="O26:O31">P26-N26</f>
        <v>-93000</v>
      </c>
      <c r="P26" s="151">
        <v>6472000</v>
      </c>
    </row>
    <row r="27" spans="2:16" ht="12.75">
      <c r="B27" s="152" t="s">
        <v>160</v>
      </c>
      <c r="C27" s="153">
        <v>20000</v>
      </c>
      <c r="D27" s="154"/>
      <c r="E27" s="154"/>
      <c r="F27" s="154"/>
      <c r="G27" s="154"/>
      <c r="H27" s="154"/>
      <c r="I27" s="154"/>
      <c r="J27" s="154"/>
      <c r="K27" s="154"/>
      <c r="L27" s="154"/>
      <c r="M27" s="235">
        <v>179878</v>
      </c>
      <c r="N27" s="155">
        <v>700000</v>
      </c>
      <c r="O27" s="151">
        <f t="shared" si="0"/>
        <v>0</v>
      </c>
      <c r="P27" s="155">
        <v>700000</v>
      </c>
    </row>
    <row r="28" spans="2:16" ht="12.75">
      <c r="B28" s="152" t="s">
        <v>161</v>
      </c>
      <c r="C28" s="153">
        <v>4514400</v>
      </c>
      <c r="D28" s="154"/>
      <c r="E28" s="154"/>
      <c r="F28" s="154"/>
      <c r="G28" s="154"/>
      <c r="H28" s="154"/>
      <c r="I28" s="154"/>
      <c r="J28" s="154"/>
      <c r="K28" s="154"/>
      <c r="L28" s="154"/>
      <c r="M28" s="235">
        <v>4936951</v>
      </c>
      <c r="N28" s="155">
        <v>11269850</v>
      </c>
      <c r="O28" s="151">
        <f t="shared" si="0"/>
        <v>-203700</v>
      </c>
      <c r="P28" s="155">
        <v>11066150</v>
      </c>
    </row>
    <row r="29" spans="2:16" ht="12.75">
      <c r="B29" s="152" t="s">
        <v>335</v>
      </c>
      <c r="C29" s="153"/>
      <c r="D29" s="154"/>
      <c r="E29" s="154"/>
      <c r="F29" s="154"/>
      <c r="G29" s="154"/>
      <c r="H29" s="154"/>
      <c r="I29" s="154"/>
      <c r="J29" s="154"/>
      <c r="K29" s="154"/>
      <c r="L29" s="154"/>
      <c r="M29" s="235">
        <v>14000</v>
      </c>
      <c r="N29" s="155">
        <v>14000</v>
      </c>
      <c r="O29" s="151">
        <f t="shared" si="0"/>
        <v>0</v>
      </c>
      <c r="P29" s="155">
        <v>14000</v>
      </c>
    </row>
    <row r="30" spans="2:16" ht="12.75">
      <c r="B30" s="152" t="s">
        <v>162</v>
      </c>
      <c r="C30" s="153">
        <v>1739000</v>
      </c>
      <c r="D30" s="154"/>
      <c r="E30" s="154"/>
      <c r="F30" s="154"/>
      <c r="G30" s="154"/>
      <c r="H30" s="154"/>
      <c r="I30" s="154"/>
      <c r="J30" s="154"/>
      <c r="K30" s="154"/>
      <c r="L30" s="154"/>
      <c r="M30" s="235">
        <v>2870040</v>
      </c>
      <c r="N30" s="155">
        <v>11798000</v>
      </c>
      <c r="O30" s="151">
        <f t="shared" si="0"/>
        <v>35250</v>
      </c>
      <c r="P30" s="155">
        <v>11833250</v>
      </c>
    </row>
    <row r="31" spans="2:16" ht="12.75">
      <c r="B31" s="280" t="s">
        <v>339</v>
      </c>
      <c r="C31" s="268"/>
      <c r="D31" s="269"/>
      <c r="E31" s="269"/>
      <c r="F31" s="269"/>
      <c r="G31" s="269"/>
      <c r="H31" s="269"/>
      <c r="I31" s="269"/>
      <c r="J31" s="269"/>
      <c r="K31" s="269"/>
      <c r="L31" s="269"/>
      <c r="M31" s="270">
        <v>7000</v>
      </c>
      <c r="N31" s="352">
        <v>7000</v>
      </c>
      <c r="O31" s="352">
        <f t="shared" si="0"/>
        <v>0</v>
      </c>
      <c r="P31" s="352">
        <v>7000</v>
      </c>
    </row>
    <row r="32" spans="1:16" s="11" customFormat="1" ht="12.75">
      <c r="A32" s="271"/>
      <c r="B32" s="156" t="s">
        <v>163</v>
      </c>
      <c r="C32" s="157" t="e">
        <f>C26+C27-C28-C30-#REF!</f>
        <v>#REF!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8">
        <f>M26+M27-M28-M29-M30-M31</f>
        <v>-4359681</v>
      </c>
      <c r="N32" s="238">
        <f>N26+N27-N28-N29-N30-N31</f>
        <v>-15823850</v>
      </c>
      <c r="O32" s="238">
        <f>O26+O27-O28-O29-O30-O31</f>
        <v>75450</v>
      </c>
      <c r="P32" s="158">
        <f>P26+P27-P28-P29-P30-P31</f>
        <v>-15748400</v>
      </c>
    </row>
    <row r="33" spans="1:3" s="11" customFormat="1" ht="12.75">
      <c r="A33" s="271"/>
      <c r="B33" s="264"/>
      <c r="C33" s="265"/>
    </row>
    <row r="34" spans="1:18" s="11" customFormat="1" ht="12.75">
      <c r="A34" s="266" t="s">
        <v>5</v>
      </c>
      <c r="B34" s="267" t="s">
        <v>164</v>
      </c>
      <c r="C34" s="265"/>
      <c r="R34" s="11" t="s">
        <v>35</v>
      </c>
    </row>
    <row r="35" spans="1:3" s="11" customFormat="1" ht="12.75">
      <c r="A35" s="271"/>
      <c r="B35" s="264"/>
      <c r="C35" s="265"/>
    </row>
    <row r="36" spans="1:16" s="11" customFormat="1" ht="12.75">
      <c r="A36" s="271"/>
      <c r="B36" s="156" t="s">
        <v>165</v>
      </c>
      <c r="C36" s="284">
        <v>1200000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158">
        <v>17393850</v>
      </c>
      <c r="O36" s="158">
        <v>0</v>
      </c>
      <c r="P36" s="158">
        <v>17318400</v>
      </c>
    </row>
    <row r="37" spans="1:3" s="11" customFormat="1" ht="12.75">
      <c r="A37" s="271"/>
      <c r="B37" s="264"/>
      <c r="C37" s="265"/>
    </row>
    <row r="38" spans="1:3" s="11" customFormat="1" ht="12.75">
      <c r="A38" s="266" t="s">
        <v>4</v>
      </c>
      <c r="B38" s="267" t="s">
        <v>166</v>
      </c>
      <c r="C38" s="265"/>
    </row>
    <row r="39" spans="1:3" s="11" customFormat="1" ht="12.75">
      <c r="A39" s="271"/>
      <c r="B39" s="264"/>
      <c r="C39" s="265"/>
    </row>
    <row r="40" spans="1:16" s="11" customFormat="1" ht="12.75">
      <c r="A40" s="272"/>
      <c r="B40" s="273" t="s">
        <v>279</v>
      </c>
      <c r="C40" s="274">
        <v>0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6"/>
      <c r="O40" s="398">
        <f>P40-N40</f>
        <v>0</v>
      </c>
      <c r="P40" s="276"/>
    </row>
    <row r="41" spans="1:16" s="11" customFormat="1" ht="12.75">
      <c r="A41" s="272"/>
      <c r="B41" s="277" t="s">
        <v>167</v>
      </c>
      <c r="C41" s="278">
        <v>570000</v>
      </c>
      <c r="D41" s="279"/>
      <c r="E41" s="279"/>
      <c r="F41" s="279"/>
      <c r="G41" s="279"/>
      <c r="H41" s="279"/>
      <c r="I41" s="279"/>
      <c r="J41" s="279"/>
      <c r="K41" s="279"/>
      <c r="L41" s="279"/>
      <c r="M41" s="354">
        <v>281242</v>
      </c>
      <c r="N41" s="281">
        <v>570000</v>
      </c>
      <c r="O41" s="151">
        <f>P41-N41</f>
        <v>0</v>
      </c>
      <c r="P41" s="281">
        <v>570000</v>
      </c>
    </row>
    <row r="42" spans="1:16" s="283" customFormat="1" ht="12.75">
      <c r="A42" s="282"/>
      <c r="B42" s="277" t="s">
        <v>336</v>
      </c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>
        <v>0</v>
      </c>
      <c r="N42" s="281">
        <v>1000000</v>
      </c>
      <c r="O42" s="352">
        <f>P42-N42</f>
        <v>0</v>
      </c>
      <c r="P42" s="281">
        <v>1000000</v>
      </c>
    </row>
    <row r="43" spans="1:16" s="11" customFormat="1" ht="12.75">
      <c r="A43" s="272"/>
      <c r="B43" s="156" t="s">
        <v>168</v>
      </c>
      <c r="C43" s="157">
        <f>C40-C41</f>
        <v>-570000</v>
      </c>
      <c r="D43" s="237"/>
      <c r="E43" s="237"/>
      <c r="F43" s="237"/>
      <c r="G43" s="237"/>
      <c r="H43" s="237"/>
      <c r="I43" s="237"/>
      <c r="J43" s="237"/>
      <c r="K43" s="237"/>
      <c r="L43" s="237"/>
      <c r="M43" s="399">
        <f>M40-M41-M42</f>
        <v>-281242</v>
      </c>
      <c r="N43" s="238">
        <f>N40-N41-N42</f>
        <v>-1570000</v>
      </c>
      <c r="O43" s="238">
        <f>O40-O41-O42</f>
        <v>0</v>
      </c>
      <c r="P43" s="158">
        <f>P40-P41-P42</f>
        <v>-1570000</v>
      </c>
    </row>
    <row r="44" spans="1:3" s="11" customFormat="1" ht="12.75">
      <c r="A44" s="272"/>
      <c r="B44" s="264"/>
      <c r="C44" s="265"/>
    </row>
    <row r="45" spans="1:16" s="11" customFormat="1" ht="26.25" customHeight="1">
      <c r="A45" s="272"/>
      <c r="B45" s="180" t="s">
        <v>169</v>
      </c>
      <c r="C45" s="157" t="e">
        <f>C32+C36+C43</f>
        <v>#REF!</v>
      </c>
      <c r="D45" s="237"/>
      <c r="E45" s="237"/>
      <c r="F45" s="237"/>
      <c r="G45" s="237"/>
      <c r="H45" s="237"/>
      <c r="I45" s="237"/>
      <c r="J45" s="237"/>
      <c r="K45" s="237"/>
      <c r="L45" s="237"/>
      <c r="M45" s="158">
        <f>M32+M36+M43</f>
        <v>-4640923</v>
      </c>
      <c r="N45" s="158">
        <f>N32+N36+N43</f>
        <v>0</v>
      </c>
      <c r="O45" s="397">
        <f>P45-N45</f>
        <v>0</v>
      </c>
      <c r="P45" s="158">
        <f>P32+P36+P43</f>
        <v>0</v>
      </c>
    </row>
    <row r="49" ht="12.75">
      <c r="B49" s="20" t="s">
        <v>7</v>
      </c>
    </row>
    <row r="51" spans="2:3" ht="12.75">
      <c r="B51" s="47" t="s">
        <v>170</v>
      </c>
      <c r="C51" s="47"/>
    </row>
    <row r="52" spans="2:3" ht="12.75">
      <c r="B52" s="47" t="s">
        <v>331</v>
      </c>
      <c r="C52" s="47"/>
    </row>
  </sheetData>
  <sheetProtection/>
  <mergeCells count="10">
    <mergeCell ref="A12:B12"/>
    <mergeCell ref="A13:B13"/>
    <mergeCell ref="A1:P1"/>
    <mergeCell ref="A2:P2"/>
    <mergeCell ref="A11:P11"/>
    <mergeCell ref="A9:P9"/>
    <mergeCell ref="A3:P3"/>
    <mergeCell ref="A4:P4"/>
    <mergeCell ref="A5:P5"/>
    <mergeCell ref="A10:P10"/>
  </mergeCells>
  <printOptions/>
  <pageMargins left="0.7480314960629921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H11" sqref="H11"/>
    </sheetView>
  </sheetViews>
  <sheetFormatPr defaultColWidth="9.140625" defaultRowHeight="12.75"/>
  <cols>
    <col min="1" max="1" width="5.00390625" style="0" customWidth="1"/>
    <col min="2" max="2" width="36.8515625" style="17" customWidth="1"/>
    <col min="3" max="3" width="9.8515625" style="394" bestFit="1" customWidth="1"/>
    <col min="4" max="4" width="9.7109375" style="0" customWidth="1"/>
    <col min="5" max="5" width="10.140625" style="0" customWidth="1"/>
    <col min="6" max="6" width="10.28125" style="0" customWidth="1"/>
  </cols>
  <sheetData>
    <row r="1" spans="2:3" s="4" customFormat="1" ht="12.75">
      <c r="B1" s="24"/>
      <c r="C1" s="385"/>
    </row>
    <row r="2" spans="1:3" s="4" customFormat="1" ht="12.75">
      <c r="A2" s="25"/>
      <c r="B2" s="28" t="s">
        <v>8</v>
      </c>
      <c r="C2" s="386"/>
    </row>
    <row r="3" spans="1:3" ht="12.75">
      <c r="A3" s="26"/>
      <c r="B3" s="27"/>
      <c r="C3" s="388"/>
    </row>
    <row r="4" spans="1:6" s="8" customFormat="1" ht="33.75" customHeight="1">
      <c r="A4" s="48" t="s">
        <v>9</v>
      </c>
      <c r="B4" s="100" t="s">
        <v>10</v>
      </c>
      <c r="C4" s="395" t="s">
        <v>370</v>
      </c>
      <c r="D4" s="133" t="s">
        <v>345</v>
      </c>
      <c r="E4" s="400" t="s">
        <v>340</v>
      </c>
      <c r="F4" s="133" t="s">
        <v>368</v>
      </c>
    </row>
    <row r="5" spans="1:6" s="99" customFormat="1" ht="11.25">
      <c r="A5" s="101">
        <v>1</v>
      </c>
      <c r="B5" s="102">
        <v>2</v>
      </c>
      <c r="C5" s="389">
        <v>3</v>
      </c>
      <c r="D5" s="101">
        <v>4</v>
      </c>
      <c r="E5" s="101">
        <v>5</v>
      </c>
      <c r="F5" s="101">
        <v>6</v>
      </c>
    </row>
    <row r="6" spans="1:6" ht="17.25" customHeight="1">
      <c r="A6" s="95">
        <v>6</v>
      </c>
      <c r="B6" s="97" t="s">
        <v>8</v>
      </c>
      <c r="C6" s="375">
        <f>C7+C16+C20+C29+C41</f>
        <v>3288432</v>
      </c>
      <c r="D6" s="128">
        <f>D7+D16+D20+D29+D41</f>
        <v>6565000</v>
      </c>
      <c r="E6" s="128">
        <f>E7+E16+E20+E29+E41</f>
        <v>-93000</v>
      </c>
      <c r="F6" s="128">
        <f>F7+F16+F20+F29+F41</f>
        <v>6472000</v>
      </c>
    </row>
    <row r="7" spans="1:6" s="4" customFormat="1" ht="15" customHeight="1">
      <c r="A7" s="181">
        <v>61</v>
      </c>
      <c r="B7" s="182" t="s">
        <v>11</v>
      </c>
      <c r="C7" s="390">
        <f>C8+C10+C13</f>
        <v>927490</v>
      </c>
      <c r="D7" s="183">
        <f>D8+D10+D13</f>
        <v>1725000</v>
      </c>
      <c r="E7" s="183">
        <f>E8+E10+E13</f>
        <v>2000</v>
      </c>
      <c r="F7" s="183">
        <f>F8+F10+F13</f>
        <v>1727000</v>
      </c>
    </row>
    <row r="8" spans="1:17" s="4" customFormat="1" ht="15" customHeight="1">
      <c r="A8" s="172">
        <v>611</v>
      </c>
      <c r="B8" s="129" t="s">
        <v>12</v>
      </c>
      <c r="C8" s="391">
        <f>C9</f>
        <v>833658</v>
      </c>
      <c r="D8" s="140">
        <f>D9</f>
        <v>1600000</v>
      </c>
      <c r="E8" s="140">
        <f>E9</f>
        <v>0</v>
      </c>
      <c r="F8" s="140">
        <f>F9</f>
        <v>1600000</v>
      </c>
      <c r="Q8" s="23" t="s">
        <v>2</v>
      </c>
    </row>
    <row r="9" spans="1:6" ht="15" customHeight="1">
      <c r="A9" s="184">
        <v>6111</v>
      </c>
      <c r="B9" s="130" t="s">
        <v>13</v>
      </c>
      <c r="C9" s="370">
        <v>833658</v>
      </c>
      <c r="D9" s="185">
        <v>1600000</v>
      </c>
      <c r="E9" s="185">
        <f>F9-D9</f>
        <v>0</v>
      </c>
      <c r="F9" s="185">
        <v>1600000</v>
      </c>
    </row>
    <row r="10" spans="1:6" s="4" customFormat="1" ht="15" customHeight="1">
      <c r="A10" s="172">
        <v>613</v>
      </c>
      <c r="B10" s="129" t="s">
        <v>14</v>
      </c>
      <c r="C10" s="391">
        <f>SUM(C11:C12)</f>
        <v>81843</v>
      </c>
      <c r="D10" s="140">
        <f>SUM(D11:D12)</f>
        <v>95000</v>
      </c>
      <c r="E10" s="140">
        <f>SUM(E11:E12)</f>
        <v>2000</v>
      </c>
      <c r="F10" s="140">
        <f>SUM(F11:F12)</f>
        <v>97000</v>
      </c>
    </row>
    <row r="11" spans="1:6" ht="23.25" customHeight="1">
      <c r="A11" s="184">
        <v>6131</v>
      </c>
      <c r="B11" s="130" t="s">
        <v>272</v>
      </c>
      <c r="C11" s="370">
        <v>592</v>
      </c>
      <c r="D11" s="185">
        <v>15000</v>
      </c>
      <c r="E11" s="185">
        <f>F11-D11</f>
        <v>0</v>
      </c>
      <c r="F11" s="185">
        <v>15000</v>
      </c>
    </row>
    <row r="12" spans="1:6" ht="15" customHeight="1">
      <c r="A12" s="184">
        <v>6134</v>
      </c>
      <c r="B12" s="130" t="s">
        <v>273</v>
      </c>
      <c r="C12" s="370">
        <v>81251</v>
      </c>
      <c r="D12" s="185">
        <v>80000</v>
      </c>
      <c r="E12" s="185">
        <f>F12-D12</f>
        <v>2000</v>
      </c>
      <c r="F12" s="185">
        <v>82000</v>
      </c>
    </row>
    <row r="13" spans="1:6" s="4" customFormat="1" ht="15" customHeight="1">
      <c r="A13" s="172">
        <v>614</v>
      </c>
      <c r="B13" s="129" t="s">
        <v>15</v>
      </c>
      <c r="C13" s="391">
        <f>SUM(C14:C15)</f>
        <v>11989</v>
      </c>
      <c r="D13" s="140">
        <f>SUM(D14:D15)</f>
        <v>30000</v>
      </c>
      <c r="E13" s="140">
        <f>SUM(E14:E15)</f>
        <v>0</v>
      </c>
      <c r="F13" s="140">
        <f>SUM(F14:F15)</f>
        <v>30000</v>
      </c>
    </row>
    <row r="14" spans="1:6" ht="15" customHeight="1">
      <c r="A14" s="184">
        <v>6142</v>
      </c>
      <c r="B14" s="130" t="s">
        <v>274</v>
      </c>
      <c r="C14" s="370">
        <v>5318</v>
      </c>
      <c r="D14" s="185">
        <v>20000</v>
      </c>
      <c r="E14" s="185">
        <f>F14-D14</f>
        <v>0</v>
      </c>
      <c r="F14" s="185">
        <v>20000</v>
      </c>
    </row>
    <row r="15" spans="1:6" ht="15" customHeight="1">
      <c r="A15" s="184">
        <v>6145</v>
      </c>
      <c r="B15" s="130" t="s">
        <v>275</v>
      </c>
      <c r="C15" s="370">
        <v>6671</v>
      </c>
      <c r="D15" s="185">
        <v>10000</v>
      </c>
      <c r="E15" s="185">
        <f>F15-D15</f>
        <v>0</v>
      </c>
      <c r="F15" s="185">
        <v>10000</v>
      </c>
    </row>
    <row r="16" spans="1:6" s="4" customFormat="1" ht="15" customHeight="1">
      <c r="A16" s="172">
        <v>63</v>
      </c>
      <c r="B16" s="129" t="s">
        <v>16</v>
      </c>
      <c r="C16" s="391">
        <f>C17</f>
        <v>102100</v>
      </c>
      <c r="D16" s="140">
        <f>D17</f>
        <v>210000</v>
      </c>
      <c r="E16" s="140">
        <f>E17</f>
        <v>-100000</v>
      </c>
      <c r="F16" s="140">
        <f>F17</f>
        <v>110000</v>
      </c>
    </row>
    <row r="17" spans="1:6" s="4" customFormat="1" ht="15" customHeight="1">
      <c r="A17" s="172">
        <v>633</v>
      </c>
      <c r="B17" s="129" t="s">
        <v>17</v>
      </c>
      <c r="C17" s="391">
        <f>SUM(C18:C19)</f>
        <v>102100</v>
      </c>
      <c r="D17" s="140">
        <f>SUM(D18:D19)</f>
        <v>210000</v>
      </c>
      <c r="E17" s="140">
        <f>SUM(E18:E19)</f>
        <v>-100000</v>
      </c>
      <c r="F17" s="140">
        <f>SUM(F18:F19)</f>
        <v>110000</v>
      </c>
    </row>
    <row r="18" spans="1:6" s="10" customFormat="1" ht="15" customHeight="1">
      <c r="A18" s="176">
        <v>6331</v>
      </c>
      <c r="B18" s="130" t="s">
        <v>18</v>
      </c>
      <c r="C18" s="370">
        <v>2100</v>
      </c>
      <c r="D18" s="185">
        <v>10000</v>
      </c>
      <c r="E18" s="185">
        <f>F18-D18</f>
        <v>0</v>
      </c>
      <c r="F18" s="185">
        <v>10000</v>
      </c>
    </row>
    <row r="19" spans="1:6" s="10" customFormat="1" ht="15" customHeight="1">
      <c r="A19" s="176">
        <v>6342</v>
      </c>
      <c r="B19" s="130" t="s">
        <v>94</v>
      </c>
      <c r="C19" s="370">
        <v>100000</v>
      </c>
      <c r="D19" s="185">
        <v>200000</v>
      </c>
      <c r="E19" s="185">
        <f>F19-D19</f>
        <v>-100000</v>
      </c>
      <c r="F19" s="185">
        <v>100000</v>
      </c>
    </row>
    <row r="20" spans="1:6" s="4" customFormat="1" ht="15" customHeight="1">
      <c r="A20" s="172">
        <v>64</v>
      </c>
      <c r="B20" s="129" t="s">
        <v>19</v>
      </c>
      <c r="C20" s="391">
        <f>C21+C24</f>
        <v>1577744</v>
      </c>
      <c r="D20" s="140">
        <f>D21+D24</f>
        <v>3419000</v>
      </c>
      <c r="E20" s="140">
        <f>E21+E24</f>
        <v>-5000</v>
      </c>
      <c r="F20" s="140">
        <f>F21+F24</f>
        <v>3414000</v>
      </c>
    </row>
    <row r="21" spans="1:6" s="4" customFormat="1" ht="15" customHeight="1">
      <c r="A21" s="172">
        <v>641</v>
      </c>
      <c r="B21" s="129" t="s">
        <v>20</v>
      </c>
      <c r="C21" s="391">
        <f>SUM(C22:C23)</f>
        <v>17917</v>
      </c>
      <c r="D21" s="140">
        <f>SUM(D22:D23)</f>
        <v>632000</v>
      </c>
      <c r="E21" s="140">
        <f>SUM(E22:E23)</f>
        <v>-5000</v>
      </c>
      <c r="F21" s="140">
        <f>SUM(F22:F23)</f>
        <v>627000</v>
      </c>
    </row>
    <row r="22" spans="1:6" ht="15" customHeight="1">
      <c r="A22" s="184">
        <v>6413</v>
      </c>
      <c r="B22" s="130" t="s">
        <v>21</v>
      </c>
      <c r="C22" s="370">
        <v>17917</v>
      </c>
      <c r="D22" s="185">
        <v>622000</v>
      </c>
      <c r="E22" s="185">
        <f>F22-D22</f>
        <v>0</v>
      </c>
      <c r="F22" s="185">
        <v>622000</v>
      </c>
    </row>
    <row r="23" spans="1:6" ht="15" customHeight="1">
      <c r="A23" s="184">
        <v>6414</v>
      </c>
      <c r="B23" s="130" t="s">
        <v>258</v>
      </c>
      <c r="C23" s="370">
        <v>0</v>
      </c>
      <c r="D23" s="185">
        <v>10000</v>
      </c>
      <c r="E23" s="185">
        <f>F23-D23</f>
        <v>-5000</v>
      </c>
      <c r="F23" s="185">
        <v>5000</v>
      </c>
    </row>
    <row r="24" spans="1:6" s="4" customFormat="1" ht="15" customHeight="1">
      <c r="A24" s="172">
        <v>642</v>
      </c>
      <c r="B24" s="129" t="s">
        <v>22</v>
      </c>
      <c r="C24" s="391">
        <f>SUM(C25:C28)</f>
        <v>1559827</v>
      </c>
      <c r="D24" s="140">
        <f>SUM(D25:D28)</f>
        <v>2787000</v>
      </c>
      <c r="E24" s="140">
        <f>SUM(E25:E28)</f>
        <v>0</v>
      </c>
      <c r="F24" s="140">
        <f>SUM(F25:F28)</f>
        <v>2787000</v>
      </c>
    </row>
    <row r="25" spans="1:6" ht="15" customHeight="1">
      <c r="A25" s="184">
        <v>6421</v>
      </c>
      <c r="B25" s="130" t="s">
        <v>23</v>
      </c>
      <c r="C25" s="370">
        <v>5820</v>
      </c>
      <c r="D25" s="185">
        <v>7000</v>
      </c>
      <c r="E25" s="185">
        <f>F25-D25</f>
        <v>0</v>
      </c>
      <c r="F25" s="185">
        <v>7000</v>
      </c>
    </row>
    <row r="26" spans="1:6" ht="15" customHeight="1">
      <c r="A26" s="184">
        <v>6422</v>
      </c>
      <c r="B26" s="130" t="s">
        <v>24</v>
      </c>
      <c r="C26" s="370">
        <v>37380</v>
      </c>
      <c r="D26" s="185">
        <v>120000</v>
      </c>
      <c r="E26" s="185">
        <f>F26-D26</f>
        <v>0</v>
      </c>
      <c r="F26" s="185">
        <v>120000</v>
      </c>
    </row>
    <row r="27" spans="1:6" ht="15" customHeight="1">
      <c r="A27" s="184">
        <v>6423</v>
      </c>
      <c r="B27" s="130" t="s">
        <v>259</v>
      </c>
      <c r="C27" s="370">
        <v>1196970</v>
      </c>
      <c r="D27" s="185">
        <v>2000000</v>
      </c>
      <c r="E27" s="185">
        <f>F27-D27</f>
        <v>0</v>
      </c>
      <c r="F27" s="185">
        <v>2000000</v>
      </c>
    </row>
    <row r="28" spans="1:6" ht="15" customHeight="1">
      <c r="A28" s="184">
        <v>6429</v>
      </c>
      <c r="B28" s="130" t="s">
        <v>291</v>
      </c>
      <c r="C28" s="370">
        <v>319657</v>
      </c>
      <c r="D28" s="185">
        <v>660000</v>
      </c>
      <c r="E28" s="185">
        <f>F28-D28</f>
        <v>0</v>
      </c>
      <c r="F28" s="185">
        <v>660000</v>
      </c>
    </row>
    <row r="29" spans="1:6" s="4" customFormat="1" ht="23.25" customHeight="1">
      <c r="A29" s="172">
        <v>65</v>
      </c>
      <c r="B29" s="129" t="s">
        <v>25</v>
      </c>
      <c r="C29" s="391">
        <f>C30+C33+C37</f>
        <v>481098</v>
      </c>
      <c r="D29" s="140">
        <f>D30+D33+D37</f>
        <v>1011000</v>
      </c>
      <c r="E29" s="140">
        <f>E30+E33+E37</f>
        <v>10000</v>
      </c>
      <c r="F29" s="140">
        <f>F30+F33+F37</f>
        <v>1021000</v>
      </c>
    </row>
    <row r="30" spans="1:6" s="4" customFormat="1" ht="15" customHeight="1">
      <c r="A30" s="172">
        <v>651</v>
      </c>
      <c r="B30" s="129" t="s">
        <v>26</v>
      </c>
      <c r="C30" s="391">
        <f>SUM(C31:C32)</f>
        <v>16776</v>
      </c>
      <c r="D30" s="140">
        <f>SUM(D31:D32)</f>
        <v>101000</v>
      </c>
      <c r="E30" s="140">
        <f>SUM(E31:E32)</f>
        <v>0</v>
      </c>
      <c r="F30" s="140">
        <f>SUM(F31:F32)</f>
        <v>101000</v>
      </c>
    </row>
    <row r="31" spans="1:6" ht="15" customHeight="1">
      <c r="A31" s="184">
        <v>6511</v>
      </c>
      <c r="B31" s="130" t="s">
        <v>27</v>
      </c>
      <c r="C31" s="370">
        <v>50</v>
      </c>
      <c r="D31" s="185">
        <v>1000</v>
      </c>
      <c r="E31" s="185">
        <f>F31-D31</f>
        <v>0</v>
      </c>
      <c r="F31" s="185">
        <v>1000</v>
      </c>
    </row>
    <row r="32" spans="1:6" ht="15" customHeight="1">
      <c r="A32" s="184">
        <v>6514</v>
      </c>
      <c r="B32" s="130" t="s">
        <v>260</v>
      </c>
      <c r="C32" s="370">
        <v>16726</v>
      </c>
      <c r="D32" s="185">
        <v>100000</v>
      </c>
      <c r="E32" s="185">
        <f>F32-D32</f>
        <v>0</v>
      </c>
      <c r="F32" s="185">
        <v>100000</v>
      </c>
    </row>
    <row r="33" spans="1:6" s="4" customFormat="1" ht="15" customHeight="1">
      <c r="A33" s="172">
        <v>652</v>
      </c>
      <c r="B33" s="129" t="s">
        <v>28</v>
      </c>
      <c r="C33" s="391">
        <f>SUM(C34:C36)</f>
        <v>116124</v>
      </c>
      <c r="D33" s="140">
        <f>SUM(D34:D36)</f>
        <v>190000</v>
      </c>
      <c r="E33" s="140">
        <f>SUM(E34:E36)</f>
        <v>0</v>
      </c>
      <c r="F33" s="140">
        <f>SUM(F34:F36)</f>
        <v>190000</v>
      </c>
    </row>
    <row r="34" spans="1:6" s="4" customFormat="1" ht="15" customHeight="1">
      <c r="A34" s="186">
        <v>6522</v>
      </c>
      <c r="B34" s="187" t="s">
        <v>226</v>
      </c>
      <c r="C34" s="371">
        <v>16020</v>
      </c>
      <c r="D34" s="142">
        <v>20000</v>
      </c>
      <c r="E34" s="142">
        <f>F34-D34</f>
        <v>0</v>
      </c>
      <c r="F34" s="142">
        <v>20000</v>
      </c>
    </row>
    <row r="35" spans="1:6" ht="16.5" customHeight="1">
      <c r="A35" s="184">
        <v>6524</v>
      </c>
      <c r="B35" s="130" t="s">
        <v>261</v>
      </c>
      <c r="C35" s="370">
        <v>20838</v>
      </c>
      <c r="D35" s="185">
        <v>70000</v>
      </c>
      <c r="E35" s="185">
        <f>F35-D35</f>
        <v>0</v>
      </c>
      <c r="F35" s="185">
        <v>70000</v>
      </c>
    </row>
    <row r="36" spans="1:6" ht="15" customHeight="1">
      <c r="A36" s="184">
        <v>6526</v>
      </c>
      <c r="B36" s="130" t="s">
        <v>269</v>
      </c>
      <c r="C36" s="370">
        <v>79266</v>
      </c>
      <c r="D36" s="185">
        <v>100000</v>
      </c>
      <c r="E36" s="185">
        <f>F36-D36</f>
        <v>0</v>
      </c>
      <c r="F36" s="185">
        <v>100000</v>
      </c>
    </row>
    <row r="37" spans="1:6" ht="15" customHeight="1">
      <c r="A37" s="188">
        <v>653</v>
      </c>
      <c r="B37" s="189" t="s">
        <v>262</v>
      </c>
      <c r="C37" s="392">
        <f>SUM(C38:C40)</f>
        <v>348198</v>
      </c>
      <c r="D37" s="285">
        <f>SUM(D38:D40)</f>
        <v>720000</v>
      </c>
      <c r="E37" s="285">
        <f>SUM(E38:E40)</f>
        <v>10000</v>
      </c>
      <c r="F37" s="285">
        <f>SUM(F38:F40)</f>
        <v>730000</v>
      </c>
    </row>
    <row r="38" spans="1:6" ht="15" customHeight="1">
      <c r="A38" s="401">
        <v>6531</v>
      </c>
      <c r="B38" s="402" t="s">
        <v>263</v>
      </c>
      <c r="C38" s="403">
        <v>56055</v>
      </c>
      <c r="D38" s="404">
        <v>50000</v>
      </c>
      <c r="E38" s="404">
        <f>F38-D38</f>
        <v>10000</v>
      </c>
      <c r="F38" s="404">
        <v>60000</v>
      </c>
    </row>
    <row r="39" spans="1:6" ht="15" customHeight="1">
      <c r="A39" s="186">
        <v>6532</v>
      </c>
      <c r="B39" s="187" t="s">
        <v>264</v>
      </c>
      <c r="C39" s="371">
        <v>277748</v>
      </c>
      <c r="D39" s="142">
        <v>650000</v>
      </c>
      <c r="E39" s="142">
        <f>F39-D39</f>
        <v>0</v>
      </c>
      <c r="F39" s="142">
        <v>650000</v>
      </c>
    </row>
    <row r="40" spans="1:6" ht="15" customHeight="1">
      <c r="A40" s="405">
        <v>6533</v>
      </c>
      <c r="B40" s="406" t="s">
        <v>270</v>
      </c>
      <c r="C40" s="407">
        <v>14395</v>
      </c>
      <c r="D40" s="408">
        <v>20000</v>
      </c>
      <c r="E40" s="408">
        <f>F40-D40</f>
        <v>0</v>
      </c>
      <c r="F40" s="408">
        <v>20000</v>
      </c>
    </row>
    <row r="41" spans="1:6" ht="15" customHeight="1">
      <c r="A41" s="373">
        <v>66</v>
      </c>
      <c r="B41" s="108" t="s">
        <v>362</v>
      </c>
      <c r="C41" s="374">
        <f aca="true" t="shared" si="0" ref="C41:F42">C42</f>
        <v>200000</v>
      </c>
      <c r="D41" s="357">
        <f t="shared" si="0"/>
        <v>200000</v>
      </c>
      <c r="E41" s="357">
        <f t="shared" si="0"/>
        <v>0</v>
      </c>
      <c r="F41" s="357">
        <f t="shared" si="0"/>
        <v>200000</v>
      </c>
    </row>
    <row r="42" spans="1:6" ht="23.25" customHeight="1">
      <c r="A42" s="373">
        <v>663</v>
      </c>
      <c r="B42" s="108" t="s">
        <v>363</v>
      </c>
      <c r="C42" s="374">
        <f t="shared" si="0"/>
        <v>200000</v>
      </c>
      <c r="D42" s="357">
        <f t="shared" si="0"/>
        <v>200000</v>
      </c>
      <c r="E42" s="357">
        <f t="shared" si="0"/>
        <v>0</v>
      </c>
      <c r="F42" s="357">
        <f t="shared" si="0"/>
        <v>200000</v>
      </c>
    </row>
    <row r="43" spans="1:6" ht="15" customHeight="1">
      <c r="A43" s="110">
        <v>6632</v>
      </c>
      <c r="B43" s="111" t="s">
        <v>377</v>
      </c>
      <c r="C43" s="372">
        <v>200000</v>
      </c>
      <c r="D43" s="64">
        <v>200000</v>
      </c>
      <c r="E43" s="64">
        <f>F43-D43</f>
        <v>0</v>
      </c>
      <c r="F43" s="64">
        <v>200000</v>
      </c>
    </row>
    <row r="44" spans="1:6" s="4" customFormat="1" ht="24.75" customHeight="1">
      <c r="A44" s="95">
        <v>7</v>
      </c>
      <c r="B44" s="97" t="s">
        <v>29</v>
      </c>
      <c r="C44" s="393">
        <f>C45+C48</f>
        <v>179878</v>
      </c>
      <c r="D44" s="80">
        <f>D45+D48</f>
        <v>700000</v>
      </c>
      <c r="E44" s="80">
        <f>E45+E48</f>
        <v>0</v>
      </c>
      <c r="F44" s="80">
        <f>F45+F48</f>
        <v>700000</v>
      </c>
    </row>
    <row r="45" spans="1:6" s="4" customFormat="1" ht="15" customHeight="1">
      <c r="A45" s="181">
        <v>71</v>
      </c>
      <c r="B45" s="182" t="s">
        <v>30</v>
      </c>
      <c r="C45" s="390">
        <f aca="true" t="shared" si="1" ref="C45:F46">C46</f>
        <v>175505</v>
      </c>
      <c r="D45" s="183">
        <f t="shared" si="1"/>
        <v>694000</v>
      </c>
      <c r="E45" s="183">
        <f t="shared" si="1"/>
        <v>0</v>
      </c>
      <c r="F45" s="183">
        <f t="shared" si="1"/>
        <v>694000</v>
      </c>
    </row>
    <row r="46" spans="1:6" s="4" customFormat="1" ht="23.25" customHeight="1">
      <c r="A46" s="172">
        <v>711</v>
      </c>
      <c r="B46" s="129" t="s">
        <v>31</v>
      </c>
      <c r="C46" s="391">
        <f t="shared" si="1"/>
        <v>175505</v>
      </c>
      <c r="D46" s="140">
        <f t="shared" si="1"/>
        <v>694000</v>
      </c>
      <c r="E46" s="140">
        <f t="shared" si="1"/>
        <v>0</v>
      </c>
      <c r="F46" s="140">
        <f t="shared" si="1"/>
        <v>694000</v>
      </c>
    </row>
    <row r="47" spans="1:6" ht="15" customHeight="1">
      <c r="A47" s="184">
        <v>7111</v>
      </c>
      <c r="B47" s="130" t="s">
        <v>32</v>
      </c>
      <c r="C47" s="370">
        <v>175505</v>
      </c>
      <c r="D47" s="185">
        <v>694000</v>
      </c>
      <c r="E47" s="185">
        <f>F47-D47</f>
        <v>0</v>
      </c>
      <c r="F47" s="185">
        <v>694000</v>
      </c>
    </row>
    <row r="48" spans="1:6" s="4" customFormat="1" ht="15" customHeight="1">
      <c r="A48" s="172">
        <v>72</v>
      </c>
      <c r="B48" s="129" t="s">
        <v>265</v>
      </c>
      <c r="C48" s="391">
        <f aca="true" t="shared" si="2" ref="C48:F49">C49</f>
        <v>4373</v>
      </c>
      <c r="D48" s="140">
        <f t="shared" si="2"/>
        <v>6000</v>
      </c>
      <c r="E48" s="140">
        <f t="shared" si="2"/>
        <v>0</v>
      </c>
      <c r="F48" s="140">
        <f t="shared" si="2"/>
        <v>6000</v>
      </c>
    </row>
    <row r="49" spans="1:6" s="4" customFormat="1" ht="15" customHeight="1">
      <c r="A49" s="172">
        <v>721</v>
      </c>
      <c r="B49" s="129" t="s">
        <v>33</v>
      </c>
      <c r="C49" s="391">
        <f t="shared" si="2"/>
        <v>4373</v>
      </c>
      <c r="D49" s="140">
        <f t="shared" si="2"/>
        <v>6000</v>
      </c>
      <c r="E49" s="140">
        <f t="shared" si="2"/>
        <v>0</v>
      </c>
      <c r="F49" s="140">
        <f t="shared" si="2"/>
        <v>6000</v>
      </c>
    </row>
    <row r="50" spans="1:6" ht="15" customHeight="1">
      <c r="A50" s="190">
        <v>7211</v>
      </c>
      <c r="B50" s="131" t="s">
        <v>34</v>
      </c>
      <c r="C50" s="376">
        <v>4373</v>
      </c>
      <c r="D50" s="286">
        <v>6000</v>
      </c>
      <c r="E50" s="286">
        <f>F50-D50</f>
        <v>0</v>
      </c>
      <c r="F50" s="286">
        <v>6000</v>
      </c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</sheetData>
  <printOptions/>
  <pageMargins left="0.75" right="0.67" top="0.69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32.140625" style="17" customWidth="1"/>
    <col min="3" max="3" width="10.140625" style="17" customWidth="1"/>
    <col min="4" max="4" width="9.57421875" style="0" customWidth="1"/>
    <col min="5" max="6" width="10.140625" style="0" customWidth="1"/>
  </cols>
  <sheetData>
    <row r="1" spans="1:3" s="10" customFormat="1" ht="12.75">
      <c r="A1" s="29"/>
      <c r="B1" s="37"/>
      <c r="C1" s="37"/>
    </row>
    <row r="2" spans="1:6" s="10" customFormat="1" ht="12.75">
      <c r="A2" s="435" t="s">
        <v>95</v>
      </c>
      <c r="B2" s="436"/>
      <c r="C2" s="436"/>
      <c r="D2" s="436"/>
      <c r="E2" s="436"/>
      <c r="F2" s="436"/>
    </row>
    <row r="3" spans="1:6" s="10" customFormat="1" ht="12.75">
      <c r="A3" s="437" t="s">
        <v>96</v>
      </c>
      <c r="B3" s="438"/>
      <c r="C3" s="438"/>
      <c r="D3" s="438"/>
      <c r="E3" s="438"/>
      <c r="F3" s="438"/>
    </row>
    <row r="4" spans="1:6" s="10" customFormat="1" ht="12.75">
      <c r="A4" s="145"/>
      <c r="B4" s="144"/>
      <c r="C4" s="144"/>
      <c r="D4" s="144"/>
      <c r="E4" s="144"/>
      <c r="F4" s="144"/>
    </row>
    <row r="5" spans="1:11" s="8" customFormat="1" ht="38.25" customHeight="1">
      <c r="A5" s="162" t="s">
        <v>9</v>
      </c>
      <c r="B5" s="163" t="s">
        <v>60</v>
      </c>
      <c r="C5" s="387" t="s">
        <v>370</v>
      </c>
      <c r="D5" s="400" t="s">
        <v>341</v>
      </c>
      <c r="E5" s="400" t="s">
        <v>338</v>
      </c>
      <c r="F5" s="400" t="s">
        <v>367</v>
      </c>
      <c r="G5" s="134"/>
      <c r="K5" s="353"/>
    </row>
    <row r="6" spans="1:7" s="99" customFormat="1" ht="11.25">
      <c r="A6" s="101">
        <v>1</v>
      </c>
      <c r="B6" s="102">
        <v>2</v>
      </c>
      <c r="C6" s="102">
        <v>3</v>
      </c>
      <c r="D6" s="101">
        <v>4</v>
      </c>
      <c r="E6" s="101">
        <v>5</v>
      </c>
      <c r="F6" s="101">
        <v>6</v>
      </c>
      <c r="G6" s="135"/>
    </row>
    <row r="7" spans="1:6" s="4" customFormat="1" ht="40.5" customHeight="1">
      <c r="A7" s="164" t="s">
        <v>71</v>
      </c>
      <c r="B7" s="165" t="s">
        <v>192</v>
      </c>
      <c r="C7" s="409">
        <f>C8</f>
        <v>345908</v>
      </c>
      <c r="D7" s="410">
        <f>D8</f>
        <v>650400</v>
      </c>
      <c r="E7" s="410">
        <f>E8</f>
        <v>21600</v>
      </c>
      <c r="F7" s="410">
        <f>F8</f>
        <v>672000</v>
      </c>
    </row>
    <row r="8" spans="1:6" s="414" customFormat="1" ht="24.75" customHeight="1">
      <c r="A8" s="411" t="s">
        <v>151</v>
      </c>
      <c r="B8" s="412" t="s">
        <v>152</v>
      </c>
      <c r="C8" s="413">
        <f>C9+C18</f>
        <v>345908</v>
      </c>
      <c r="D8" s="137">
        <f>D9+D18</f>
        <v>650400</v>
      </c>
      <c r="E8" s="137">
        <f>E9+E18</f>
        <v>21600</v>
      </c>
      <c r="F8" s="137">
        <f>F9+F18</f>
        <v>672000</v>
      </c>
    </row>
    <row r="9" spans="1:6" s="12" customFormat="1" ht="38.25" customHeight="1">
      <c r="A9" s="415" t="s">
        <v>153</v>
      </c>
      <c r="B9" s="416" t="s">
        <v>281</v>
      </c>
      <c r="C9" s="417">
        <f aca="true" t="shared" si="0" ref="C9:F10">C10</f>
        <v>345908</v>
      </c>
      <c r="D9" s="138">
        <f t="shared" si="0"/>
        <v>640000</v>
      </c>
      <c r="E9" s="138">
        <f t="shared" si="0"/>
        <v>20000</v>
      </c>
      <c r="F9" s="138">
        <f t="shared" si="0"/>
        <v>660000</v>
      </c>
    </row>
    <row r="10" spans="1:6" s="12" customFormat="1" ht="14.25" customHeight="1">
      <c r="A10" s="418" t="s">
        <v>97</v>
      </c>
      <c r="B10" s="419" t="s">
        <v>256</v>
      </c>
      <c r="C10" s="420">
        <f>C11</f>
        <v>345908</v>
      </c>
      <c r="D10" s="139">
        <f t="shared" si="0"/>
        <v>640000</v>
      </c>
      <c r="E10" s="139">
        <f t="shared" si="0"/>
        <v>20000</v>
      </c>
      <c r="F10" s="139">
        <f t="shared" si="0"/>
        <v>660000</v>
      </c>
    </row>
    <row r="11" spans="1:6" s="4" customFormat="1" ht="15" customHeight="1">
      <c r="A11" s="159">
        <v>3</v>
      </c>
      <c r="B11" s="421" t="s">
        <v>98</v>
      </c>
      <c r="C11" s="422">
        <f>C12</f>
        <v>345908</v>
      </c>
      <c r="D11" s="140">
        <f>D12</f>
        <v>640000</v>
      </c>
      <c r="E11" s="140">
        <f>E12</f>
        <v>20000</v>
      </c>
      <c r="F11" s="140">
        <f>F12</f>
        <v>660000</v>
      </c>
    </row>
    <row r="12" spans="1:6" s="4" customFormat="1" ht="15" customHeight="1">
      <c r="A12" s="159">
        <v>32</v>
      </c>
      <c r="B12" s="421" t="s">
        <v>42</v>
      </c>
      <c r="C12" s="422">
        <f>SUM(C13:C17)</f>
        <v>345908</v>
      </c>
      <c r="D12" s="140">
        <f>SUM(D13:D17)</f>
        <v>640000</v>
      </c>
      <c r="E12" s="140">
        <f>SUM(E13:E17)</f>
        <v>20000</v>
      </c>
      <c r="F12" s="140">
        <f>SUM(F13:F17)</f>
        <v>660000</v>
      </c>
    </row>
    <row r="13" spans="1:6" s="10" customFormat="1" ht="29.25" customHeight="1">
      <c r="A13" s="160">
        <v>3233</v>
      </c>
      <c r="B13" s="423" t="s">
        <v>189</v>
      </c>
      <c r="C13" s="370">
        <v>83015</v>
      </c>
      <c r="D13" s="142">
        <v>150000</v>
      </c>
      <c r="E13" s="142">
        <f>F13-D13</f>
        <v>20000</v>
      </c>
      <c r="F13" s="142">
        <v>170000</v>
      </c>
    </row>
    <row r="14" spans="1:6" s="10" customFormat="1" ht="15" customHeight="1">
      <c r="A14" s="160">
        <v>3239</v>
      </c>
      <c r="B14" s="423" t="s">
        <v>173</v>
      </c>
      <c r="C14" s="370">
        <v>18400</v>
      </c>
      <c r="D14" s="142">
        <v>70000</v>
      </c>
      <c r="E14" s="142">
        <f>F14-D14</f>
        <v>0</v>
      </c>
      <c r="F14" s="142">
        <v>70000</v>
      </c>
    </row>
    <row r="15" spans="1:6" s="4" customFormat="1" ht="22.5" customHeight="1">
      <c r="A15" s="160">
        <v>3291</v>
      </c>
      <c r="B15" s="423" t="s">
        <v>72</v>
      </c>
      <c r="C15" s="370">
        <v>163934</v>
      </c>
      <c r="D15" s="143">
        <v>280000</v>
      </c>
      <c r="E15" s="143">
        <f>F15-D15</f>
        <v>0</v>
      </c>
      <c r="F15" s="143">
        <v>280000</v>
      </c>
    </row>
    <row r="16" spans="1:6" s="4" customFormat="1" ht="15.75" customHeight="1">
      <c r="A16" s="160">
        <v>3291</v>
      </c>
      <c r="B16" s="423" t="s">
        <v>293</v>
      </c>
      <c r="C16" s="370">
        <v>49500</v>
      </c>
      <c r="D16" s="143">
        <v>50000</v>
      </c>
      <c r="E16" s="143">
        <f>F16-D16</f>
        <v>0</v>
      </c>
      <c r="F16" s="143">
        <v>50000</v>
      </c>
    </row>
    <row r="17" spans="1:6" s="4" customFormat="1" ht="17.25" customHeight="1">
      <c r="A17" s="160">
        <v>3293</v>
      </c>
      <c r="B17" s="423" t="s">
        <v>73</v>
      </c>
      <c r="C17" s="370">
        <v>31059</v>
      </c>
      <c r="D17" s="142">
        <v>90000</v>
      </c>
      <c r="E17" s="142">
        <f>F17-D17</f>
        <v>0</v>
      </c>
      <c r="F17" s="142">
        <v>90000</v>
      </c>
    </row>
    <row r="18" spans="1:6" s="10" customFormat="1" ht="25.5" customHeight="1">
      <c r="A18" s="415" t="s">
        <v>156</v>
      </c>
      <c r="B18" s="416" t="s">
        <v>280</v>
      </c>
      <c r="C18" s="416">
        <f aca="true" t="shared" si="1" ref="C18:F20">C19</f>
        <v>0</v>
      </c>
      <c r="D18" s="138">
        <f t="shared" si="1"/>
        <v>10400</v>
      </c>
      <c r="E18" s="138">
        <f t="shared" si="1"/>
        <v>1600</v>
      </c>
      <c r="F18" s="138">
        <f t="shared" si="1"/>
        <v>12000</v>
      </c>
    </row>
    <row r="19" spans="1:6" s="10" customFormat="1" ht="15" customHeight="1">
      <c r="A19" s="159">
        <v>3</v>
      </c>
      <c r="B19" s="421" t="s">
        <v>98</v>
      </c>
      <c r="C19" s="421">
        <f t="shared" si="1"/>
        <v>0</v>
      </c>
      <c r="D19" s="140">
        <f t="shared" si="1"/>
        <v>10400</v>
      </c>
      <c r="E19" s="140">
        <f t="shared" si="1"/>
        <v>1600</v>
      </c>
      <c r="F19" s="140">
        <f t="shared" si="1"/>
        <v>12000</v>
      </c>
    </row>
    <row r="20" spans="1:6" s="4" customFormat="1" ht="15" customHeight="1">
      <c r="A20" s="159">
        <v>38</v>
      </c>
      <c r="B20" s="421" t="s">
        <v>99</v>
      </c>
      <c r="C20" s="421">
        <f t="shared" si="1"/>
        <v>0</v>
      </c>
      <c r="D20" s="140">
        <f t="shared" si="1"/>
        <v>10400</v>
      </c>
      <c r="E20" s="140">
        <f t="shared" si="1"/>
        <v>1600</v>
      </c>
      <c r="F20" s="140">
        <f t="shared" si="1"/>
        <v>12000</v>
      </c>
    </row>
    <row r="21" spans="1:6" s="4" customFormat="1" ht="15" customHeight="1">
      <c r="A21" s="161">
        <v>3811</v>
      </c>
      <c r="B21" s="424" t="s">
        <v>100</v>
      </c>
      <c r="C21" s="424">
        <v>0</v>
      </c>
      <c r="D21" s="132">
        <v>10400</v>
      </c>
      <c r="E21" s="132">
        <f>F21-D21</f>
        <v>1600</v>
      </c>
      <c r="F21" s="132">
        <v>12000</v>
      </c>
    </row>
    <row r="156" ht="12.75">
      <c r="A156" s="46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</sheetData>
  <sheetProtection/>
  <mergeCells count="2">
    <mergeCell ref="A2:F2"/>
    <mergeCell ref="A3:F3"/>
  </mergeCells>
  <printOptions/>
  <pageMargins left="0.75" right="0.6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2"/>
  <sheetViews>
    <sheetView workbookViewId="0" topLeftCell="A4">
      <selection activeCell="H6" sqref="H6"/>
    </sheetView>
  </sheetViews>
  <sheetFormatPr defaultColWidth="9.140625" defaultRowHeight="12.75"/>
  <cols>
    <col min="1" max="1" width="4.8515625" style="0" customWidth="1"/>
    <col min="2" max="2" width="35.28125" style="17" customWidth="1"/>
    <col min="3" max="6" width="11.7109375" style="0" customWidth="1"/>
  </cols>
  <sheetData>
    <row r="4" spans="1:2" ht="12.75">
      <c r="A4" s="25"/>
      <c r="B4" s="28" t="s">
        <v>36</v>
      </c>
    </row>
    <row r="5" spans="1:2" ht="12.75">
      <c r="A5" s="31"/>
      <c r="B5" s="32"/>
    </row>
    <row r="6" spans="1:6" ht="38.25">
      <c r="A6" s="162" t="s">
        <v>9</v>
      </c>
      <c r="B6" s="163" t="s">
        <v>37</v>
      </c>
      <c r="C6" s="387" t="s">
        <v>384</v>
      </c>
      <c r="D6" s="133" t="s">
        <v>342</v>
      </c>
      <c r="E6" s="400" t="s">
        <v>340</v>
      </c>
      <c r="F6" s="133" t="s">
        <v>367</v>
      </c>
    </row>
    <row r="7" spans="1:6" s="103" customFormat="1" ht="11.25">
      <c r="A7" s="101">
        <v>1</v>
      </c>
      <c r="B7" s="102">
        <v>2</v>
      </c>
      <c r="C7" s="101">
        <v>3</v>
      </c>
      <c r="D7" s="101">
        <v>4</v>
      </c>
      <c r="E7" s="101">
        <v>5</v>
      </c>
      <c r="F7" s="101">
        <v>6</v>
      </c>
    </row>
    <row r="8" spans="1:7" ht="12.75">
      <c r="A8" s="170">
        <v>3</v>
      </c>
      <c r="B8" s="171" t="s">
        <v>36</v>
      </c>
      <c r="C8" s="166">
        <f>C9+C13+C18+C21+C23+C25</f>
        <v>4936951</v>
      </c>
      <c r="D8" s="166">
        <f>D9+D13+D18+D21+D23+D25</f>
        <v>11269850</v>
      </c>
      <c r="E8" s="166">
        <f>E9+E13+E18+E21+E23+E25</f>
        <v>-203700</v>
      </c>
      <c r="F8" s="166">
        <f>F9+F13+F18+F21+F23+F25</f>
        <v>11066150</v>
      </c>
      <c r="G8" t="s">
        <v>35</v>
      </c>
    </row>
    <row r="9" spans="1:6" ht="12.75">
      <c r="A9" s="172">
        <v>31</v>
      </c>
      <c r="B9" s="129" t="s">
        <v>38</v>
      </c>
      <c r="C9" s="140">
        <f>SUM(C10:C12)</f>
        <v>853076</v>
      </c>
      <c r="D9" s="140">
        <f>SUM(D10:D12)</f>
        <v>2131900</v>
      </c>
      <c r="E9" s="140">
        <f>SUM(E10:E12)</f>
        <v>105000</v>
      </c>
      <c r="F9" s="140">
        <f>SUM(F10:F12)</f>
        <v>2236900</v>
      </c>
    </row>
    <row r="10" spans="1:6" ht="12.75">
      <c r="A10" s="176">
        <v>311</v>
      </c>
      <c r="B10" s="130" t="s">
        <v>39</v>
      </c>
      <c r="C10" s="143">
        <f>'Upravni odjel'!C10+'Upravni odjel'!C185+'Upravni odjel'!C228</f>
        <v>696515</v>
      </c>
      <c r="D10" s="143">
        <f>'Upravni odjel'!D10+'Upravni odjel'!D185+'Upravni odjel'!D228</f>
        <v>1656100</v>
      </c>
      <c r="E10" s="143">
        <f>F10-D10</f>
        <v>0</v>
      </c>
      <c r="F10" s="143">
        <f>'Upravni odjel'!F10+'Upravni odjel'!F185+'Upravni odjel'!F228</f>
        <v>1656100</v>
      </c>
    </row>
    <row r="11" spans="1:6" ht="12.75">
      <c r="A11" s="176">
        <v>312</v>
      </c>
      <c r="B11" s="130" t="s">
        <v>40</v>
      </c>
      <c r="C11" s="143">
        <f>'Upravni odjel'!C11+'Upravni odjel'!C186+'Upravni odjel'!C229</f>
        <v>40000</v>
      </c>
      <c r="D11" s="143">
        <f>'Upravni odjel'!D11+'Upravni odjel'!D186+'Upravni odjel'!D229</f>
        <v>183800</v>
      </c>
      <c r="E11" s="143">
        <f>F11-D11</f>
        <v>105000</v>
      </c>
      <c r="F11" s="143">
        <f>'Upravni odjel'!F11+'Upravni odjel'!F186+'Upravni odjel'!F229</f>
        <v>288800</v>
      </c>
    </row>
    <row r="12" spans="1:7" ht="12.75">
      <c r="A12" s="176">
        <v>313</v>
      </c>
      <c r="B12" s="130" t="s">
        <v>41</v>
      </c>
      <c r="C12" s="143">
        <f>'Upravni odjel'!C12+'Upravni odjel'!C13+'Upravni odjel'!C187+'Upravni odjel'!C188+'Upravni odjel'!C230+'Upravni odjel'!C231</f>
        <v>116561</v>
      </c>
      <c r="D12" s="143">
        <f>'Upravni odjel'!D12+'Upravni odjel'!D13+'Upravni odjel'!D187+'Upravni odjel'!D188+'Upravni odjel'!D230+'Upravni odjel'!D231</f>
        <v>292000</v>
      </c>
      <c r="E12" s="143">
        <f>F12-D12</f>
        <v>0</v>
      </c>
      <c r="F12" s="143">
        <f>'Upravni odjel'!F12+'Upravni odjel'!F13+'Upravni odjel'!F187+'Upravni odjel'!F188+'Upravni odjel'!F230+'Upravni odjel'!F231</f>
        <v>292000</v>
      </c>
      <c r="G12" s="5"/>
    </row>
    <row r="13" spans="1:6" ht="12.75">
      <c r="A13" s="172">
        <v>32</v>
      </c>
      <c r="B13" s="129" t="s">
        <v>42</v>
      </c>
      <c r="C13" s="140">
        <f>SUM(C14:C17)</f>
        <v>2943209</v>
      </c>
      <c r="D13" s="140">
        <f>SUM(D14:D17)</f>
        <v>6619000</v>
      </c>
      <c r="E13" s="140">
        <f>SUM(E14:E17)</f>
        <v>-305300</v>
      </c>
      <c r="F13" s="140">
        <f>SUM(F14:F17)</f>
        <v>6313700</v>
      </c>
    </row>
    <row r="14" spans="1:6" ht="12.75">
      <c r="A14" s="176">
        <v>321</v>
      </c>
      <c r="B14" s="130" t="s">
        <v>43</v>
      </c>
      <c r="C14" s="143">
        <f>'Upravni odjel'!C15+'Upravni odjel'!C16+'Upravni odjel'!C17+'Upravni odjel'!C18+'Upravni odjel'!C190+'Upravni odjel'!C191+'Upravni odjel'!C233+'Upravni odjel'!C234</f>
        <v>47680</v>
      </c>
      <c r="D14" s="143">
        <f>'Upravni odjel'!D15+'Upravni odjel'!D16+'Upravni odjel'!D17+'Upravni odjel'!D18+'Upravni odjel'!D190+'Upravni odjel'!D191+'Upravni odjel'!D233+'Upravni odjel'!D234</f>
        <v>121500</v>
      </c>
      <c r="E14" s="143">
        <f>F14-D14</f>
        <v>0</v>
      </c>
      <c r="F14" s="143">
        <f>'Upravni odjel'!F15+'Upravni odjel'!F16+'Upravni odjel'!F17+'Upravni odjel'!F18+'Upravni odjel'!F190+'Upravni odjel'!F191+'Upravni odjel'!F233+'Upravni odjel'!F234</f>
        <v>121500</v>
      </c>
    </row>
    <row r="15" spans="1:6" ht="12.75">
      <c r="A15" s="176">
        <v>322</v>
      </c>
      <c r="B15" s="130" t="s">
        <v>44</v>
      </c>
      <c r="C15" s="143">
        <f>'Upravni odjel'!C19+'Upravni odjel'!C20+'Upravni odjel'!C21+'Upravni odjel'!C22+'Upravni odjel'!C96+'Upravni odjel'!C192+'Upravni odjel'!C193+'Upravni odjel'!C194+'Upravni odjel'!C235+'Upravni odjel'!C236+'Upravni odjel'!C237</f>
        <v>489647</v>
      </c>
      <c r="D15" s="143">
        <f>'Upravni odjel'!D19+'Upravni odjel'!D20+'Upravni odjel'!D21+'Upravni odjel'!D22+'Upravni odjel'!D96+'Upravni odjel'!D192+'Upravni odjel'!D193+'Upravni odjel'!D194+'Upravni odjel'!D235+'Upravni odjel'!D236+'Upravni odjel'!D237</f>
        <v>928000</v>
      </c>
      <c r="E15" s="143">
        <f>F15-D15</f>
        <v>0</v>
      </c>
      <c r="F15" s="143">
        <f>'Upravni odjel'!F19+'Upravni odjel'!F20+'Upravni odjel'!F21+'Upravni odjel'!F22+'Upravni odjel'!F96+'Upravni odjel'!F192+'Upravni odjel'!F193+'Upravni odjel'!F194+'Upravni odjel'!F235+'Upravni odjel'!F236+'Upravni odjel'!F237</f>
        <v>928000</v>
      </c>
    </row>
    <row r="16" spans="1:6" ht="12.75">
      <c r="A16" s="176">
        <v>323</v>
      </c>
      <c r="B16" s="130" t="s">
        <v>45</v>
      </c>
      <c r="C16" s="143">
        <f>'Općinsko vijeće'!C13+'Općinsko vijeće'!C14+'Upravni odjel'!C23+'Upravni odjel'!C24+'Upravni odjel'!C25+'Upravni odjel'!C26+'Upravni odjel'!C27+'Upravni odjel'!C28+'Upravni odjel'!C29+'Upravni odjel'!C30+'Upravni odjel'!C31+'Upravni odjel'!C32+'Upravni odjel'!C59+'Upravni odjel'!C70+'Upravni odjel'!C71+'Upravni odjel'!C72+'Upravni odjel'!C73+'Upravni odjel'!C74+'Upravni odjel'!C75+'Upravni odjel'!C76+'Upravni odjel'!C80+'Upravni odjel'!C84+'Upravni odjel'!C85+'Upravni odjel'!C86+'Upravni odjel'!C87+'Upravni odjel'!C88+'Upravni odjel'!C89+'Upravni odjel'!C90+'Upravni odjel'!C91+'Upravni odjel'!C92+'Upravni odjel'!C97+'Upravni odjel'!C98+'Upravni odjel'!C99+'Upravni odjel'!C103+'Upravni odjel'!C168+'Upravni odjel'!C169+'Upravni odjel'!C173+'Upravni odjel'!C177+'Upravni odjel'!C195+'Upravni odjel'!C196+'Upravni odjel'!C197+'Upravni odjel'!C198+'Upravni odjel'!C238+'Upravni odjel'!C239</f>
        <v>2041772</v>
      </c>
      <c r="D16" s="143">
        <f>'Općinsko vijeće'!D13+'Općinsko vijeće'!D14+'Upravni odjel'!D23+'Upravni odjel'!D24+'Upravni odjel'!D25+'Upravni odjel'!D26+'Upravni odjel'!D27+'Upravni odjel'!D28+'Upravni odjel'!D29+'Upravni odjel'!D30+'Upravni odjel'!D31+'Upravni odjel'!D32+'Upravni odjel'!D59+'Upravni odjel'!D70+'Upravni odjel'!D71+'Upravni odjel'!D72+'Upravni odjel'!D73+'Upravni odjel'!D74+'Upravni odjel'!D75+'Upravni odjel'!D76+'Upravni odjel'!D80+'Upravni odjel'!D84+'Upravni odjel'!D85+'Upravni odjel'!D86+'Upravni odjel'!D87+'Upravni odjel'!D88+'Upravni odjel'!D89+'Upravni odjel'!D90+'Upravni odjel'!D91+'Upravni odjel'!D92+'Upravni odjel'!D97+'Upravni odjel'!D98+'Upravni odjel'!D99+'Upravni odjel'!D103+'Upravni odjel'!D168+'Upravni odjel'!D169+'Upravni odjel'!D173+'Upravni odjel'!D177+'Upravni odjel'!D195+'Upravni odjel'!D196+'Upravni odjel'!D197+'Upravni odjel'!D198+'Upravni odjel'!D238+'Upravni odjel'!D239</f>
        <v>4899500</v>
      </c>
      <c r="E16" s="143">
        <f>F16-D16</f>
        <v>-303800</v>
      </c>
      <c r="F16" s="143">
        <f>'Općinsko vijeće'!F13+'Općinsko vijeće'!F14+'Upravni odjel'!F23+'Upravni odjel'!F24+'Upravni odjel'!F25+'Upravni odjel'!F26+'Upravni odjel'!F27+'Upravni odjel'!F28+'Upravni odjel'!F29+'Upravni odjel'!F30+'Upravni odjel'!F31+'Upravni odjel'!F32+'Upravni odjel'!F59+'Upravni odjel'!F70+'Upravni odjel'!F71+'Upravni odjel'!F72+'Upravni odjel'!F73+'Upravni odjel'!F74+'Upravni odjel'!F75+'Upravni odjel'!F76+'Upravni odjel'!F80+'Upravni odjel'!F84+'Upravni odjel'!F85+'Upravni odjel'!F86+'Upravni odjel'!F87+'Upravni odjel'!F88+'Upravni odjel'!F89+'Upravni odjel'!F90+'Upravni odjel'!F91+'Upravni odjel'!F92+'Upravni odjel'!F97+'Upravni odjel'!F98+'Upravni odjel'!F99+'Upravni odjel'!F103+'Upravni odjel'!F168+'Upravni odjel'!F169+'Upravni odjel'!F173+'Upravni odjel'!F177+'Upravni odjel'!F195+'Upravni odjel'!F196+'Upravni odjel'!F197+'Upravni odjel'!F198+'Upravni odjel'!F238+'Upravni odjel'!F239</f>
        <v>4595700</v>
      </c>
    </row>
    <row r="17" spans="1:6" ht="12.75">
      <c r="A17" s="176">
        <v>329</v>
      </c>
      <c r="B17" s="130" t="s">
        <v>46</v>
      </c>
      <c r="C17" s="143">
        <f>'Općinsko vijeće'!C15+'Općinsko vijeće'!C16+'Općinsko vijeće'!C17+'Upravni odjel'!C33+'Upravni odjel'!C34+'Upravni odjel'!C199+'Upravni odjel'!C240+'Upravni odjel'!C241</f>
        <v>364110</v>
      </c>
      <c r="D17" s="143">
        <f>'Općinsko vijeće'!D15+'Općinsko vijeće'!D16+'Općinsko vijeće'!D17+'Upravni odjel'!D33+'Upravni odjel'!D34+'Upravni odjel'!D199+'Upravni odjel'!D240+'Upravni odjel'!D241</f>
        <v>670000</v>
      </c>
      <c r="E17" s="143">
        <f>F17-D17</f>
        <v>-1500</v>
      </c>
      <c r="F17" s="143">
        <f>'Općinsko vijeće'!F15+'Općinsko vijeće'!F16+'Općinsko vijeće'!F17+'Upravni odjel'!F33+'Upravni odjel'!F34+'Upravni odjel'!F199+'Upravni odjel'!F240+'Upravni odjel'!F241</f>
        <v>668500</v>
      </c>
    </row>
    <row r="18" spans="1:6" ht="12.75">
      <c r="A18" s="172">
        <v>34</v>
      </c>
      <c r="B18" s="129" t="s">
        <v>47</v>
      </c>
      <c r="C18" s="140">
        <f>SUM(C19:C20)</f>
        <v>34830</v>
      </c>
      <c r="D18" s="140">
        <f>SUM(D19:D20)</f>
        <v>108000</v>
      </c>
      <c r="E18" s="140">
        <f>SUM(E19:E20)</f>
        <v>-10000</v>
      </c>
      <c r="F18" s="140">
        <f>SUM(F19:F20)</f>
        <v>98000</v>
      </c>
    </row>
    <row r="19" spans="1:6" ht="12.75">
      <c r="A19" s="176">
        <v>342</v>
      </c>
      <c r="B19" s="130" t="s">
        <v>48</v>
      </c>
      <c r="C19" s="143">
        <f>'Upravni odjel'!C36</f>
        <v>19883</v>
      </c>
      <c r="D19" s="143">
        <f>'Upravni odjel'!D36</f>
        <v>57000</v>
      </c>
      <c r="E19" s="143">
        <f>F19-D19</f>
        <v>-7000</v>
      </c>
      <c r="F19" s="143">
        <f>'Upravni odjel'!F36</f>
        <v>50000</v>
      </c>
    </row>
    <row r="20" spans="1:7" ht="12.75">
      <c r="A20" s="176">
        <v>343</v>
      </c>
      <c r="B20" s="130" t="s">
        <v>49</v>
      </c>
      <c r="C20" s="143">
        <f>'Upravni odjel'!C37+'Upravni odjel'!C38+'Upravni odjel'!C39+'Upravni odjel'!C40+'Upravni odjel'!C243</f>
        <v>14947</v>
      </c>
      <c r="D20" s="143">
        <f>'Upravni odjel'!D37+'Upravni odjel'!D38+'Upravni odjel'!D39+'Upravni odjel'!D40+'Upravni odjel'!D243</f>
        <v>51000</v>
      </c>
      <c r="E20" s="143">
        <f>F20-D20</f>
        <v>-3000</v>
      </c>
      <c r="F20" s="143">
        <f>'Upravni odjel'!F37+'Upravni odjel'!F38+'Upravni odjel'!F39+'Upravni odjel'!F40+'Upravni odjel'!F243</f>
        <v>48000</v>
      </c>
      <c r="G20" s="1"/>
    </row>
    <row r="21" spans="1:6" ht="12.75">
      <c r="A21" s="191">
        <v>35</v>
      </c>
      <c r="B21" s="192" t="s">
        <v>218</v>
      </c>
      <c r="C21" s="141">
        <f>C22</f>
        <v>0</v>
      </c>
      <c r="D21" s="141">
        <f>D22</f>
        <v>300000</v>
      </c>
      <c r="E21" s="141">
        <f>E22</f>
        <v>0</v>
      </c>
      <c r="F21" s="141">
        <f>F22</f>
        <v>300000</v>
      </c>
    </row>
    <row r="22" spans="1:6" ht="12.75">
      <c r="A22" s="176">
        <v>352</v>
      </c>
      <c r="B22" s="130" t="s">
        <v>222</v>
      </c>
      <c r="C22" s="143">
        <f>'Upravni odjel'!C150</f>
        <v>0</v>
      </c>
      <c r="D22" s="143">
        <f>'Upravni odjel'!D150</f>
        <v>300000</v>
      </c>
      <c r="E22" s="143">
        <f>F22-D22</f>
        <v>0</v>
      </c>
      <c r="F22" s="143">
        <f>'Upravni odjel'!F150</f>
        <v>300000</v>
      </c>
    </row>
    <row r="23" spans="1:6" ht="25.5" customHeight="1">
      <c r="A23" s="172">
        <v>37</v>
      </c>
      <c r="B23" s="129" t="s">
        <v>353</v>
      </c>
      <c r="C23" s="140">
        <f>C24</f>
        <v>242519</v>
      </c>
      <c r="D23" s="140">
        <f>D24</f>
        <v>461550</v>
      </c>
      <c r="E23" s="140">
        <f>E24</f>
        <v>0</v>
      </c>
      <c r="F23" s="140">
        <f>F24</f>
        <v>461550</v>
      </c>
    </row>
    <row r="24" spans="1:6" ht="12.75">
      <c r="A24" s="176">
        <v>372</v>
      </c>
      <c r="B24" s="130" t="s">
        <v>50</v>
      </c>
      <c r="C24" s="143">
        <f>'Upravni odjel'!C219+'Upravni odjel'!C220+'Upravni odjel'!C279</f>
        <v>242519</v>
      </c>
      <c r="D24" s="143">
        <f>'Upravni odjel'!D219+'Upravni odjel'!D220+'Upravni odjel'!D279</f>
        <v>461550</v>
      </c>
      <c r="E24" s="143">
        <f>F24-D24</f>
        <v>0</v>
      </c>
      <c r="F24" s="143">
        <f>'Upravni odjel'!F219+'Upravni odjel'!F220+'Upravni odjel'!F279</f>
        <v>461550</v>
      </c>
    </row>
    <row r="25" spans="1:6" ht="12.75">
      <c r="A25" s="172">
        <v>38</v>
      </c>
      <c r="B25" s="129" t="s">
        <v>51</v>
      </c>
      <c r="C25" s="140">
        <f>SUM(C26:C27)</f>
        <v>863317</v>
      </c>
      <c r="D25" s="140">
        <f>SUM(D26:D27)</f>
        <v>1649400</v>
      </c>
      <c r="E25" s="140">
        <f>SUM(E26:E27)</f>
        <v>6600</v>
      </c>
      <c r="F25" s="140">
        <f>SUM(F26:F27)</f>
        <v>1656000</v>
      </c>
    </row>
    <row r="26" spans="1:6" ht="12.75">
      <c r="A26" s="176">
        <v>381</v>
      </c>
      <c r="B26" s="130" t="s">
        <v>52</v>
      </c>
      <c r="C26" s="143">
        <f>'Općinsko vijeće'!C21+'Upravni odjel'!C161+'Upravni odjel'!C207+'Upravni odjel'!C212+'Upravni odjel'!C213+'Upravni odjel'!C214+'Upravni odjel'!C215+'Upravni odjel'!C256+'Upravni odjel'!C261+'Upravni odjel'!C268+'Upravni odjel'!C272+'Upravni odjel'!C284+'Upravni odjel'!C288+'Upravni odjel'!C294+'Upravni odjel'!C295</f>
        <v>694378</v>
      </c>
      <c r="D26" s="143">
        <f>'Općinsko vijeće'!D21+'Upravni odjel'!D161+'Upravni odjel'!D207+'Upravni odjel'!D212+'Upravni odjel'!D213+'Upravni odjel'!D214+'Upravni odjel'!D215+'Upravni odjel'!D256+'Upravni odjel'!D261+'Upravni odjel'!D268+'Upravni odjel'!D272+'Upravni odjel'!D284+'Upravni odjel'!D288+'Upravni odjel'!D294+'Upravni odjel'!D295</f>
        <v>1449400</v>
      </c>
      <c r="E26" s="143">
        <f>F26-D26</f>
        <v>6600</v>
      </c>
      <c r="F26" s="143">
        <f>'Općinsko vijeće'!F21+'Upravni odjel'!F161+'Upravni odjel'!F207+'Upravni odjel'!F212+'Upravni odjel'!F213+'Upravni odjel'!F214+'Upravni odjel'!F215+'Upravni odjel'!F256+'Upravni odjel'!F261+'Upravni odjel'!F268+'Upravni odjel'!F272+'Upravni odjel'!F284+'Upravni odjel'!F288+'Upravni odjel'!F294+'Upravni odjel'!F295</f>
        <v>1456000</v>
      </c>
    </row>
    <row r="27" spans="1:6" ht="12.75">
      <c r="A27" s="176">
        <v>383</v>
      </c>
      <c r="B27" s="130" t="s">
        <v>53</v>
      </c>
      <c r="C27" s="143">
        <f>'Upravni odjel'!C63</f>
        <v>168939</v>
      </c>
      <c r="D27" s="143">
        <f>'Upravni odjel'!D63</f>
        <v>200000</v>
      </c>
      <c r="E27" s="143">
        <f>F27-D27</f>
        <v>0</v>
      </c>
      <c r="F27" s="143">
        <f>'Upravni odjel'!F63</f>
        <v>200000</v>
      </c>
    </row>
    <row r="28" spans="1:6" ht="26.25" customHeight="1">
      <c r="A28" s="177">
        <v>4</v>
      </c>
      <c r="B28" s="178" t="s">
        <v>54</v>
      </c>
      <c r="C28" s="179">
        <f>C29+C32</f>
        <v>2870040</v>
      </c>
      <c r="D28" s="179">
        <f>D29+D32</f>
        <v>11798000</v>
      </c>
      <c r="E28" s="179">
        <f>E29+E32</f>
        <v>35250</v>
      </c>
      <c r="F28" s="179">
        <f>F29+F32</f>
        <v>11833250</v>
      </c>
    </row>
    <row r="29" spans="1:6" ht="13.5" customHeight="1">
      <c r="A29" s="172">
        <v>41</v>
      </c>
      <c r="B29" s="129" t="s">
        <v>58</v>
      </c>
      <c r="C29" s="140">
        <f>SUM(C30:C31)</f>
        <v>241771</v>
      </c>
      <c r="D29" s="140">
        <f>SUM(D30:D31)</f>
        <v>698000</v>
      </c>
      <c r="E29" s="140">
        <f>SUM(E30:E31)</f>
        <v>17750</v>
      </c>
      <c r="F29" s="140">
        <f>SUM(F30:F31)</f>
        <v>715750</v>
      </c>
    </row>
    <row r="30" spans="1:6" ht="12.75">
      <c r="A30" s="176">
        <v>411</v>
      </c>
      <c r="B30" s="130" t="s">
        <v>55</v>
      </c>
      <c r="C30" s="143">
        <f>'Upravni odjel'!C42+'Upravni odjel'!C43</f>
        <v>0</v>
      </c>
      <c r="D30" s="143">
        <f>'Upravni odjel'!D42+'Upravni odjel'!D43</f>
        <v>150000</v>
      </c>
      <c r="E30" s="143">
        <f>F30-D30</f>
        <v>0</v>
      </c>
      <c r="F30" s="143">
        <f>'Upravni odjel'!F42+'Upravni odjel'!F43</f>
        <v>150000</v>
      </c>
    </row>
    <row r="31" spans="1:6" ht="12.75">
      <c r="A31" s="176">
        <v>412</v>
      </c>
      <c r="B31" s="130" t="s">
        <v>93</v>
      </c>
      <c r="C31" s="143">
        <f>'Upravni odjel'!C44+'Upravni odjel'!C45+'Upravni odjel'!C46+'Upravni odjel'!C47+'Upravni odjel'!C48+'Upravni odjel'!C49+'Upravni odjel'!C50+'Upravni odjel'!C51</f>
        <v>241771</v>
      </c>
      <c r="D31" s="143">
        <f>'Upravni odjel'!D44+'Upravni odjel'!D45+'Upravni odjel'!D46+'Upravni odjel'!D47+'Upravni odjel'!D48+'Upravni odjel'!D50+'Upravni odjel'!D51</f>
        <v>548000</v>
      </c>
      <c r="E31" s="143">
        <f>F31-D31</f>
        <v>17750</v>
      </c>
      <c r="F31" s="143">
        <f>'Upravni odjel'!F44+'Upravni odjel'!F45+'Upravni odjel'!F46+'Upravni odjel'!F47+'Upravni odjel'!F48+'Upravni odjel'!F49+'Upravni odjel'!F50+'Upravni odjel'!F51</f>
        <v>565750</v>
      </c>
    </row>
    <row r="32" spans="1:6" ht="23.25" customHeight="1">
      <c r="A32" s="172">
        <v>42</v>
      </c>
      <c r="B32" s="129" t="s">
        <v>59</v>
      </c>
      <c r="C32" s="140">
        <f>SUM(C33:C36)</f>
        <v>2628269</v>
      </c>
      <c r="D32" s="140">
        <f>SUM(D33:D36)</f>
        <v>11100000</v>
      </c>
      <c r="E32" s="140">
        <f>SUM(E33:E36)</f>
        <v>17500</v>
      </c>
      <c r="F32" s="140">
        <f>SUM(F33:F36)</f>
        <v>11117500</v>
      </c>
    </row>
    <row r="33" spans="1:6" ht="12.75">
      <c r="A33" s="176">
        <v>421</v>
      </c>
      <c r="B33" s="130" t="s">
        <v>56</v>
      </c>
      <c r="C33" s="143">
        <f>'Upravni odjel'!C108+'Upravni odjel'!C112+'Upravni odjel'!C113+'Upravni odjel'!C117+'Upravni odjel'!C118+'Upravni odjel'!C122+'Upravni odjel'!C130+'Upravni odjel'!C131+'Upravni odjel'!C135+'Upravni odjel'!C139+'Upravni odjel'!C143</f>
        <v>2584089</v>
      </c>
      <c r="D33" s="143">
        <f>'Upravni odjel'!D108+'Upravni odjel'!D112+'Upravni odjel'!D113+'Upravni odjel'!D117+'Upravni odjel'!D118+'Upravni odjel'!D122+'Upravni odjel'!D130++'Upravni odjel'!D131+'Upravni odjel'!D135+'Upravni odjel'!D139+'Upravni odjel'!D143</f>
        <v>10934000</v>
      </c>
      <c r="E33" s="143">
        <f>F33-D33</f>
        <v>58500</v>
      </c>
      <c r="F33" s="143">
        <f>'Upravni odjel'!F108+'Upravni odjel'!F112+'Upravni odjel'!F113+'Upravni odjel'!F117+'Upravni odjel'!F118+'Upravni odjel'!F122+'Upravni odjel'!F130+'Upravni odjel'!F131+'Upravni odjel'!F135+'Upravni odjel'!F139+'Upravni odjel'!F143</f>
        <v>10992500</v>
      </c>
    </row>
    <row r="34" spans="1:6" ht="12.75">
      <c r="A34" s="176">
        <v>422</v>
      </c>
      <c r="B34" s="130" t="s">
        <v>57</v>
      </c>
      <c r="C34" s="143">
        <f>'Upravni odjel'!C53+'Upravni odjel'!C54+'Upravni odjel'!C55+'Upravni odjel'!C201+'Upravni odjel'!C247</f>
        <v>37742</v>
      </c>
      <c r="D34" s="143">
        <f>'Upravni odjel'!D53+'Upravni odjel'!D54+'Upravni odjel'!D55+'Upravni odjel'!D201+'Upravni odjel'!D247</f>
        <v>101000</v>
      </c>
      <c r="E34" s="143">
        <f>F34-D34</f>
        <v>-21000</v>
      </c>
      <c r="F34" s="143">
        <f>'Upravni odjel'!F53+'Upravni odjel'!F54+'Upravni odjel'!F55+'Upravni odjel'!F201+'Upravni odjel'!F247</f>
        <v>80000</v>
      </c>
    </row>
    <row r="35" spans="1:6" ht="12.75">
      <c r="A35" s="176">
        <v>423</v>
      </c>
      <c r="B35" s="130" t="s">
        <v>212</v>
      </c>
      <c r="C35" s="143">
        <f>'Upravni odjel'!C126</f>
        <v>1130</v>
      </c>
      <c r="D35" s="143">
        <f>'Upravni odjel'!D126</f>
        <v>50000</v>
      </c>
      <c r="E35" s="143">
        <f>F35-D35</f>
        <v>-20000</v>
      </c>
      <c r="F35" s="143">
        <f>'Upravni odjel'!F126</f>
        <v>30000</v>
      </c>
    </row>
    <row r="36" spans="1:6" ht="15" customHeight="1">
      <c r="A36" s="173">
        <v>424</v>
      </c>
      <c r="B36" s="131" t="s">
        <v>351</v>
      </c>
      <c r="C36" s="132">
        <f>'Upravni odjel'!C251</f>
        <v>5308</v>
      </c>
      <c r="D36" s="132">
        <f>'Upravni odjel'!D251</f>
        <v>15000</v>
      </c>
      <c r="E36" s="143">
        <f>F36-D36</f>
        <v>0</v>
      </c>
      <c r="F36" s="132">
        <f>'Upravni odjel'!F251</f>
        <v>15000</v>
      </c>
    </row>
    <row r="37" spans="1:6" ht="12.75">
      <c r="A37" s="250"/>
      <c r="B37" s="249"/>
      <c r="C37" s="250"/>
      <c r="D37" s="250"/>
      <c r="E37" s="250"/>
      <c r="F37" s="250"/>
    </row>
    <row r="38" spans="1:9" ht="12.75">
      <c r="A38" s="260">
        <v>5</v>
      </c>
      <c r="B38" s="253" t="s">
        <v>334</v>
      </c>
      <c r="C38" s="255">
        <f aca="true" t="shared" si="0" ref="C38:F39">C39</f>
        <v>0</v>
      </c>
      <c r="D38" s="255">
        <f t="shared" si="0"/>
        <v>1000000</v>
      </c>
      <c r="E38" s="262">
        <f t="shared" si="0"/>
        <v>0</v>
      </c>
      <c r="F38" s="255">
        <f t="shared" si="0"/>
        <v>1000000</v>
      </c>
      <c r="I38" s="248"/>
    </row>
    <row r="39" spans="1:6" ht="12.75">
      <c r="A39" s="261">
        <v>53</v>
      </c>
      <c r="B39" s="254" t="s">
        <v>332</v>
      </c>
      <c r="C39" s="244">
        <f t="shared" si="0"/>
        <v>0</v>
      </c>
      <c r="D39" s="244">
        <f t="shared" si="0"/>
        <v>1000000</v>
      </c>
      <c r="E39" s="244">
        <f t="shared" si="0"/>
        <v>0</v>
      </c>
      <c r="F39" s="244">
        <f t="shared" si="0"/>
        <v>1000000</v>
      </c>
    </row>
    <row r="40" spans="1:6" ht="12.75">
      <c r="A40" s="252">
        <v>534</v>
      </c>
      <c r="B40" s="251" t="s">
        <v>333</v>
      </c>
      <c r="C40" s="115">
        <f>'Upravni odjel'!C154</f>
        <v>0</v>
      </c>
      <c r="D40" s="115">
        <f>'Upravni odjel'!D154</f>
        <v>1000000</v>
      </c>
      <c r="E40" s="50">
        <f>F40-D40</f>
        <v>0</v>
      </c>
      <c r="F40" s="115">
        <f>'Upravni odjel'!F154</f>
        <v>1000000</v>
      </c>
    </row>
    <row r="47" spans="1:2" ht="15" customHeight="1">
      <c r="A47" s="13"/>
      <c r="B47" s="30"/>
    </row>
    <row r="48" spans="1:2" ht="15" customHeight="1">
      <c r="A48" s="13"/>
      <c r="B48" s="30"/>
    </row>
    <row r="49" spans="1:2" ht="15" customHeight="1">
      <c r="A49" s="13"/>
      <c r="B49" s="30"/>
    </row>
    <row r="50" spans="1:2" ht="12.75">
      <c r="A50" s="14"/>
      <c r="B50" s="30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</sheetData>
  <sheetProtection/>
  <printOptions/>
  <pageMargins left="0.75" right="0.6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F11" sqref="F11"/>
    </sheetView>
  </sheetViews>
  <sheetFormatPr defaultColWidth="9.140625" defaultRowHeight="12.75"/>
  <cols>
    <col min="1" max="1" width="6.421875" style="0" customWidth="1"/>
    <col min="2" max="2" width="37.7109375" style="17" customWidth="1"/>
    <col min="3" max="3" width="11.7109375" style="17" customWidth="1"/>
    <col min="4" max="6" width="11.7109375" style="0" customWidth="1"/>
  </cols>
  <sheetData>
    <row r="1" spans="1:3" ht="15" customHeight="1">
      <c r="A1" s="14"/>
      <c r="B1" s="30"/>
      <c r="C1" s="30"/>
    </row>
    <row r="2" spans="1:3" ht="15" customHeight="1">
      <c r="A2" s="14"/>
      <c r="B2" s="30"/>
      <c r="C2" s="30"/>
    </row>
    <row r="3" spans="1:3" s="4" customFormat="1" ht="12.75">
      <c r="A3" s="3" t="s">
        <v>5</v>
      </c>
      <c r="B3" s="16" t="s">
        <v>364</v>
      </c>
      <c r="C3" s="16"/>
    </row>
    <row r="6" spans="1:6" s="8" customFormat="1" ht="38.25" customHeight="1">
      <c r="A6" s="162" t="s">
        <v>9</v>
      </c>
      <c r="B6" s="167" t="s">
        <v>60</v>
      </c>
      <c r="C6" s="387" t="s">
        <v>378</v>
      </c>
      <c r="D6" s="133" t="s">
        <v>345</v>
      </c>
      <c r="E6" s="133" t="s">
        <v>340</v>
      </c>
      <c r="F6" s="133" t="s">
        <v>368</v>
      </c>
    </row>
    <row r="7" spans="1:6" s="1" customFormat="1" ht="12.75">
      <c r="A7" s="168">
        <v>1</v>
      </c>
      <c r="B7" s="169">
        <v>2</v>
      </c>
      <c r="C7" s="169">
        <v>3</v>
      </c>
      <c r="D7" s="168">
        <v>4</v>
      </c>
      <c r="E7" s="168">
        <v>5</v>
      </c>
      <c r="F7" s="168">
        <v>6</v>
      </c>
    </row>
    <row r="8" spans="1:6" ht="24.75" customHeight="1">
      <c r="A8" s="170">
        <v>9</v>
      </c>
      <c r="B8" s="171" t="s">
        <v>61</v>
      </c>
      <c r="C8" s="381">
        <f aca="true" t="shared" si="0" ref="C8:F9">C9</f>
        <v>0</v>
      </c>
      <c r="D8" s="287">
        <f t="shared" si="0"/>
        <v>1970404</v>
      </c>
      <c r="E8" s="287">
        <f t="shared" si="0"/>
        <v>75450</v>
      </c>
      <c r="F8" s="287">
        <f t="shared" si="0"/>
        <v>2045854</v>
      </c>
    </row>
    <row r="9" spans="1:6" s="4" customFormat="1" ht="15" customHeight="1">
      <c r="A9" s="172">
        <v>92</v>
      </c>
      <c r="B9" s="129" t="s">
        <v>62</v>
      </c>
      <c r="C9" s="382">
        <f t="shared" si="0"/>
        <v>0</v>
      </c>
      <c r="D9" s="141">
        <f t="shared" si="0"/>
        <v>1970404</v>
      </c>
      <c r="E9" s="141">
        <f t="shared" si="0"/>
        <v>75450</v>
      </c>
      <c r="F9" s="141">
        <f t="shared" si="0"/>
        <v>2045854</v>
      </c>
    </row>
    <row r="10" spans="1:6" s="10" customFormat="1" ht="15" customHeight="1">
      <c r="A10" s="173">
        <v>922</v>
      </c>
      <c r="B10" s="131" t="s">
        <v>63</v>
      </c>
      <c r="C10" s="296">
        <v>0</v>
      </c>
      <c r="D10" s="297">
        <v>1970404</v>
      </c>
      <c r="E10" s="297">
        <f>F10-D10</f>
        <v>75450</v>
      </c>
      <c r="F10" s="297">
        <v>2045854</v>
      </c>
    </row>
    <row r="11" spans="1:6" s="4" customFormat="1" ht="15" customHeight="1">
      <c r="A11" s="34"/>
      <c r="B11" s="35"/>
      <c r="C11" s="35"/>
      <c r="D11" s="25"/>
      <c r="E11" s="25"/>
      <c r="F11" s="25"/>
    </row>
    <row r="12" spans="1:6" ht="15" customHeight="1">
      <c r="A12" s="36"/>
      <c r="B12" s="32"/>
      <c r="C12" s="32"/>
      <c r="D12" s="26"/>
      <c r="E12" s="26"/>
      <c r="F12" s="26"/>
    </row>
    <row r="13" spans="1:3" ht="15" customHeight="1">
      <c r="A13" s="36"/>
      <c r="B13" s="32"/>
      <c r="C13" s="32"/>
    </row>
    <row r="14" spans="1:6" s="4" customFormat="1" ht="15" customHeight="1">
      <c r="A14" s="34"/>
      <c r="B14" s="35"/>
      <c r="C14" s="35"/>
      <c r="D14" s="25"/>
      <c r="E14" s="25"/>
      <c r="F14" s="25"/>
    </row>
    <row r="15" spans="1:6" ht="15" customHeight="1">
      <c r="A15" s="36"/>
      <c r="B15" s="32"/>
      <c r="C15" s="32"/>
      <c r="D15" s="26"/>
      <c r="E15" s="26"/>
      <c r="F15" s="26"/>
    </row>
    <row r="16" spans="1:6" s="4" customFormat="1" ht="15" customHeight="1">
      <c r="A16" s="34" t="s">
        <v>4</v>
      </c>
      <c r="B16" s="35" t="s">
        <v>64</v>
      </c>
      <c r="C16" s="35"/>
      <c r="D16" s="25"/>
      <c r="E16" s="25"/>
      <c r="F16" s="25"/>
    </row>
    <row r="17" spans="1:6" ht="15" customHeight="1">
      <c r="A17" s="36"/>
      <c r="B17" s="32"/>
      <c r="C17" s="32"/>
      <c r="D17" s="26"/>
      <c r="E17" s="26"/>
      <c r="F17" s="26"/>
    </row>
    <row r="18" spans="1:6" s="8" customFormat="1" ht="38.25" customHeight="1">
      <c r="A18" s="48" t="s">
        <v>9</v>
      </c>
      <c r="B18" s="49" t="s">
        <v>65</v>
      </c>
      <c r="C18" s="387" t="s">
        <v>383</v>
      </c>
      <c r="D18" s="133" t="s">
        <v>346</v>
      </c>
      <c r="E18" s="133" t="s">
        <v>340</v>
      </c>
      <c r="F18" s="133" t="s">
        <v>369</v>
      </c>
    </row>
    <row r="19" spans="1:6" s="99" customFormat="1" ht="11.25">
      <c r="A19" s="101">
        <v>1</v>
      </c>
      <c r="B19" s="102">
        <v>2</v>
      </c>
      <c r="C19" s="102">
        <v>3</v>
      </c>
      <c r="D19" s="101">
        <v>4</v>
      </c>
      <c r="E19" s="101">
        <v>5</v>
      </c>
      <c r="F19" s="101">
        <v>6</v>
      </c>
    </row>
    <row r="20" spans="1:6" ht="24.75" customHeight="1">
      <c r="A20" s="174">
        <v>8</v>
      </c>
      <c r="B20" s="175" t="s">
        <v>66</v>
      </c>
      <c r="C20" s="377">
        <f aca="true" t="shared" si="1" ref="C20:F21">C21</f>
        <v>0</v>
      </c>
      <c r="D20" s="378">
        <f t="shared" si="1"/>
        <v>0</v>
      </c>
      <c r="E20" s="378">
        <f t="shared" si="1"/>
        <v>0</v>
      </c>
      <c r="F20" s="378">
        <f t="shared" si="1"/>
        <v>0</v>
      </c>
    </row>
    <row r="21" spans="1:9" s="4" customFormat="1" ht="15" customHeight="1">
      <c r="A21" s="172">
        <v>84</v>
      </c>
      <c r="B21" s="129" t="s">
        <v>67</v>
      </c>
      <c r="C21" s="288">
        <f t="shared" si="1"/>
        <v>0</v>
      </c>
      <c r="D21" s="289">
        <f t="shared" si="1"/>
        <v>0</v>
      </c>
      <c r="E21" s="289">
        <f t="shared" si="1"/>
        <v>0</v>
      </c>
      <c r="F21" s="289">
        <f t="shared" si="1"/>
        <v>0</v>
      </c>
      <c r="I21" s="257"/>
    </row>
    <row r="22" spans="1:6" s="10" customFormat="1" ht="29.25" customHeight="1">
      <c r="A22" s="176">
        <v>844</v>
      </c>
      <c r="B22" s="130" t="s">
        <v>68</v>
      </c>
      <c r="C22" s="290">
        <v>0</v>
      </c>
      <c r="D22" s="291">
        <v>0</v>
      </c>
      <c r="E22" s="291">
        <f>F22-D22</f>
        <v>0</v>
      </c>
      <c r="F22" s="291">
        <v>0</v>
      </c>
    </row>
    <row r="23" spans="1:6" s="4" customFormat="1" ht="24.75" customHeight="1">
      <c r="A23" s="177">
        <v>5</v>
      </c>
      <c r="B23" s="178" t="s">
        <v>69</v>
      </c>
      <c r="C23" s="379">
        <f>C24+C26</f>
        <v>281242</v>
      </c>
      <c r="D23" s="380">
        <f>D24+D26</f>
        <v>1570000</v>
      </c>
      <c r="E23" s="380">
        <f>E24+E26</f>
        <v>0</v>
      </c>
      <c r="F23" s="380">
        <f>F24+F26</f>
        <v>1570000</v>
      </c>
    </row>
    <row r="24" spans="1:6" s="4" customFormat="1" ht="15" customHeight="1">
      <c r="A24" s="172">
        <v>53</v>
      </c>
      <c r="B24" s="129" t="s">
        <v>332</v>
      </c>
      <c r="C24" s="383">
        <f>C25</f>
        <v>0</v>
      </c>
      <c r="D24" s="384">
        <f>D25</f>
        <v>1000000</v>
      </c>
      <c r="E24" s="384">
        <f>E25</f>
        <v>0</v>
      </c>
      <c r="F24" s="384">
        <f>F25</f>
        <v>1000000</v>
      </c>
    </row>
    <row r="25" spans="1:6" s="258" customFormat="1" ht="15" customHeight="1">
      <c r="A25" s="256">
        <v>534</v>
      </c>
      <c r="B25" s="187" t="s">
        <v>337</v>
      </c>
      <c r="C25" s="292">
        <v>0</v>
      </c>
      <c r="D25" s="293">
        <v>1000000</v>
      </c>
      <c r="E25" s="291">
        <f>F25-D25</f>
        <v>0</v>
      </c>
      <c r="F25" s="293">
        <v>1000000</v>
      </c>
    </row>
    <row r="26" spans="1:7" s="4" customFormat="1" ht="15" customHeight="1">
      <c r="A26" s="188">
        <v>54</v>
      </c>
      <c r="B26" s="259" t="s">
        <v>186</v>
      </c>
      <c r="C26" s="384">
        <f>C27</f>
        <v>281242</v>
      </c>
      <c r="D26" s="384">
        <f>D27</f>
        <v>570000</v>
      </c>
      <c r="E26" s="384">
        <f>E27</f>
        <v>0</v>
      </c>
      <c r="F26" s="384">
        <f>F27</f>
        <v>570000</v>
      </c>
      <c r="G26" s="263"/>
    </row>
    <row r="27" spans="1:6" s="10" customFormat="1" ht="30.75" customHeight="1">
      <c r="A27" s="173">
        <v>544</v>
      </c>
      <c r="B27" s="131" t="s">
        <v>70</v>
      </c>
      <c r="C27" s="294">
        <v>281242</v>
      </c>
      <c r="D27" s="295">
        <v>570000</v>
      </c>
      <c r="E27" s="295">
        <f>F27-D27</f>
        <v>0</v>
      </c>
      <c r="F27" s="295">
        <v>570000</v>
      </c>
    </row>
    <row r="28" spans="1:3" s="4" customFormat="1" ht="15" customHeight="1">
      <c r="A28" s="15"/>
      <c r="B28" s="33"/>
      <c r="C28" s="33"/>
    </row>
    <row r="29" spans="1:3" s="4" customFormat="1" ht="15" customHeight="1">
      <c r="A29" s="15"/>
      <c r="B29" s="33"/>
      <c r="C29" s="33"/>
    </row>
    <row r="30" spans="1:3" ht="15" customHeight="1">
      <c r="A30" s="14"/>
      <c r="B30" s="30"/>
      <c r="C30" s="30"/>
    </row>
    <row r="31" spans="1:3" ht="15" customHeight="1">
      <c r="A31" s="14"/>
      <c r="B31" s="30"/>
      <c r="C31" s="30"/>
    </row>
    <row r="32" spans="1:3" s="4" customFormat="1" ht="15" customHeight="1">
      <c r="A32" s="15"/>
      <c r="B32" s="33"/>
      <c r="C32" s="33"/>
    </row>
    <row r="33" spans="1:3" s="4" customFormat="1" ht="15" customHeight="1">
      <c r="A33" s="15"/>
      <c r="B33" s="33"/>
      <c r="C33" s="33"/>
    </row>
    <row r="34" spans="1:3" s="10" customFormat="1" ht="15" customHeight="1">
      <c r="A34" s="13"/>
      <c r="B34" s="30"/>
      <c r="C34" s="30"/>
    </row>
    <row r="35" spans="1:3" s="4" customFormat="1" ht="15" customHeight="1">
      <c r="A35" s="15"/>
      <c r="B35" s="33"/>
      <c r="C35" s="33"/>
    </row>
    <row r="36" spans="1:3" s="4" customFormat="1" ht="15" customHeight="1">
      <c r="A36" s="15"/>
      <c r="B36" s="33"/>
      <c r="C36" s="33"/>
    </row>
    <row r="37" spans="1:3" ht="15" customHeight="1">
      <c r="A37" s="14"/>
      <c r="B37" s="30"/>
      <c r="C37" s="30"/>
    </row>
    <row r="38" spans="1:3" ht="15" customHeight="1">
      <c r="A38" s="14"/>
      <c r="B38" s="30"/>
      <c r="C38" s="30"/>
    </row>
    <row r="39" spans="1:3" s="4" customFormat="1" ht="15" customHeight="1">
      <c r="A39" s="15"/>
      <c r="B39" s="33"/>
      <c r="C39" s="33"/>
    </row>
    <row r="40" spans="1:3" ht="15" customHeight="1">
      <c r="A40" s="14"/>
      <c r="B40" s="30"/>
      <c r="C40" s="30"/>
    </row>
    <row r="41" spans="1:3" ht="15" customHeight="1">
      <c r="A41" s="14"/>
      <c r="B41" s="30"/>
      <c r="C41" s="30"/>
    </row>
    <row r="42" spans="1:3" ht="15" customHeight="1">
      <c r="A42" s="14"/>
      <c r="B42" s="30"/>
      <c r="C42" s="30"/>
    </row>
    <row r="43" spans="1:3" s="4" customFormat="1" ht="15" customHeight="1">
      <c r="A43" s="15"/>
      <c r="B43" s="33"/>
      <c r="C43" s="33"/>
    </row>
    <row r="44" spans="1:3" s="4" customFormat="1" ht="15" customHeight="1">
      <c r="A44" s="15"/>
      <c r="B44" s="33"/>
      <c r="C44" s="33"/>
    </row>
    <row r="45" spans="1:3" ht="15" customHeight="1">
      <c r="A45" s="14"/>
      <c r="B45" s="30"/>
      <c r="C45" s="30"/>
    </row>
    <row r="46" spans="1:3" s="4" customFormat="1" ht="15" customHeight="1">
      <c r="A46" s="15"/>
      <c r="B46" s="33"/>
      <c r="C46" s="33"/>
    </row>
    <row r="47" spans="1:3" ht="15" customHeight="1">
      <c r="A47" s="14"/>
      <c r="B47" s="30"/>
      <c r="C47" s="30"/>
    </row>
    <row r="48" spans="1:3" ht="15" customHeight="1">
      <c r="A48" s="14"/>
      <c r="B48" s="30"/>
      <c r="C48" s="30"/>
    </row>
    <row r="49" spans="1:3" ht="15" customHeight="1">
      <c r="A49" s="14"/>
      <c r="B49" s="30"/>
      <c r="C49" s="30"/>
    </row>
    <row r="50" spans="1:3" s="4" customFormat="1" ht="15" customHeight="1">
      <c r="A50" s="15"/>
      <c r="B50" s="33"/>
      <c r="C50" s="33"/>
    </row>
    <row r="51" spans="1:3" s="4" customFormat="1" ht="15" customHeight="1">
      <c r="A51" s="15"/>
      <c r="B51" s="33"/>
      <c r="C51" s="33"/>
    </row>
    <row r="52" spans="1:3" ht="15" customHeight="1">
      <c r="A52" s="14"/>
      <c r="B52" s="30"/>
      <c r="C52" s="30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</sheetData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8"/>
  <sheetViews>
    <sheetView workbookViewId="0" topLeftCell="A1">
      <selection activeCell="H108" sqref="H108"/>
    </sheetView>
  </sheetViews>
  <sheetFormatPr defaultColWidth="9.140625" defaultRowHeight="12.75"/>
  <cols>
    <col min="1" max="1" width="10.8515625" style="103" customWidth="1"/>
    <col min="2" max="2" width="38.7109375" style="17" customWidth="1"/>
    <col min="3" max="3" width="9.57421875" style="17" customWidth="1"/>
    <col min="4" max="4" width="10.28125" style="0" customWidth="1"/>
    <col min="5" max="5" width="11.00390625" style="0" customWidth="1"/>
    <col min="6" max="6" width="10.28125" style="0" customWidth="1"/>
  </cols>
  <sheetData>
    <row r="1" spans="1:6" s="8" customFormat="1" ht="38.25" customHeight="1">
      <c r="A1" s="193" t="s">
        <v>9</v>
      </c>
      <c r="B1" s="49" t="s">
        <v>60</v>
      </c>
      <c r="C1" s="387" t="s">
        <v>370</v>
      </c>
      <c r="D1" s="133" t="s">
        <v>345</v>
      </c>
      <c r="E1" s="400" t="s">
        <v>340</v>
      </c>
      <c r="F1" s="133" t="s">
        <v>368</v>
      </c>
    </row>
    <row r="2" spans="1:6" s="99" customFormat="1" ht="11.25">
      <c r="A2" s="101">
        <v>1</v>
      </c>
      <c r="B2" s="102">
        <v>2</v>
      </c>
      <c r="C2" s="102">
        <v>3</v>
      </c>
      <c r="D2" s="101">
        <v>4</v>
      </c>
      <c r="E2" s="101">
        <v>5</v>
      </c>
      <c r="F2" s="101">
        <v>6</v>
      </c>
    </row>
    <row r="3" spans="1:6" s="4" customFormat="1" ht="24.75" customHeight="1">
      <c r="A3" s="194" t="s">
        <v>76</v>
      </c>
      <c r="B3" s="96" t="s">
        <v>77</v>
      </c>
      <c r="C3" s="306">
        <f>C4+C64+C144+C155+C162+C178+C221+C262+C273+C289</f>
        <v>7461083</v>
      </c>
      <c r="D3" s="128">
        <f>D4+D64+D144+D155+D162+D178+D221+D262+D273+D289</f>
        <v>23417450</v>
      </c>
      <c r="E3" s="128">
        <f>E4+E64+E144+E155+E162+E178+E221+E262+E273+E289</f>
        <v>-190050</v>
      </c>
      <c r="F3" s="306">
        <f>F4+F64+F144+F155+F162+F178+F221+F262+F273+F289</f>
        <v>23227400</v>
      </c>
    </row>
    <row r="4" spans="1:6" s="4" customFormat="1" ht="24.75" customHeight="1">
      <c r="A4" s="194" t="s">
        <v>101</v>
      </c>
      <c r="B4" s="97" t="s">
        <v>102</v>
      </c>
      <c r="C4" s="306">
        <f aca="true" t="shared" si="0" ref="C4:F5">C5</f>
        <v>2335823</v>
      </c>
      <c r="D4" s="128">
        <f t="shared" si="0"/>
        <v>4971600</v>
      </c>
      <c r="E4" s="128">
        <f t="shared" si="0"/>
        <v>220250</v>
      </c>
      <c r="F4" s="306">
        <f t="shared" si="0"/>
        <v>5191850</v>
      </c>
    </row>
    <row r="5" spans="1:6" s="12" customFormat="1" ht="15" customHeight="1">
      <c r="A5" s="439" t="s">
        <v>183</v>
      </c>
      <c r="B5" s="440"/>
      <c r="C5" s="366">
        <f t="shared" si="0"/>
        <v>2335823</v>
      </c>
      <c r="D5" s="74">
        <f t="shared" si="0"/>
        <v>4971600</v>
      </c>
      <c r="E5" s="74">
        <f t="shared" si="0"/>
        <v>220250</v>
      </c>
      <c r="F5" s="366">
        <f t="shared" si="0"/>
        <v>5191850</v>
      </c>
    </row>
    <row r="6" spans="1:6" s="12" customFormat="1" ht="15" customHeight="1">
      <c r="A6" s="195" t="s">
        <v>114</v>
      </c>
      <c r="B6" s="52"/>
      <c r="C6" s="307">
        <f>C7+C56+C60</f>
        <v>2335823</v>
      </c>
      <c r="D6" s="74">
        <f>D7+D56+D60</f>
        <v>4971600</v>
      </c>
      <c r="E6" s="74">
        <f>E7+E56+E60</f>
        <v>220250</v>
      </c>
      <c r="F6" s="307">
        <f>F7+F56+F60</f>
        <v>5191850</v>
      </c>
    </row>
    <row r="7" spans="1:6" s="12" customFormat="1" ht="15" customHeight="1">
      <c r="A7" s="196" t="s">
        <v>103</v>
      </c>
      <c r="B7" s="53" t="s">
        <v>231</v>
      </c>
      <c r="C7" s="308">
        <f>C8+C41+C52</f>
        <v>1676938</v>
      </c>
      <c r="D7" s="75">
        <f>D8+D41+D52</f>
        <v>3571600</v>
      </c>
      <c r="E7" s="75">
        <f>E8+E41+E52</f>
        <v>220250</v>
      </c>
      <c r="F7" s="308">
        <f>F8+F41+F52</f>
        <v>3791850</v>
      </c>
    </row>
    <row r="8" spans="1:6" s="4" customFormat="1" ht="15.75" customHeight="1">
      <c r="A8" s="197">
        <v>3</v>
      </c>
      <c r="B8" s="67" t="s">
        <v>98</v>
      </c>
      <c r="C8" s="309">
        <f>C9+C14+C35</f>
        <v>1397425</v>
      </c>
      <c r="D8" s="70">
        <f>D9+D14+D35</f>
        <v>2798600</v>
      </c>
      <c r="E8" s="70">
        <f>E9+E14+E35</f>
        <v>223500</v>
      </c>
      <c r="F8" s="309">
        <f>F9+F14+F35</f>
        <v>3022100</v>
      </c>
    </row>
    <row r="9" spans="1:6" ht="15" customHeight="1">
      <c r="A9" s="197">
        <v>31</v>
      </c>
      <c r="B9" s="67" t="s">
        <v>38</v>
      </c>
      <c r="C9" s="309">
        <f>SUM(C10:C13)</f>
        <v>476816</v>
      </c>
      <c r="D9" s="70">
        <f>SUM(D10:D13)</f>
        <v>1225600</v>
      </c>
      <c r="E9" s="70">
        <f>SUM(E10:E13)</f>
        <v>0</v>
      </c>
      <c r="F9" s="309">
        <f>SUM(F10:F13)</f>
        <v>1225600</v>
      </c>
    </row>
    <row r="10" spans="1:6" ht="15" customHeight="1">
      <c r="A10" s="198">
        <v>3111</v>
      </c>
      <c r="B10" s="54" t="s">
        <v>78</v>
      </c>
      <c r="C10" s="310">
        <v>391671</v>
      </c>
      <c r="D10" s="50">
        <v>893100</v>
      </c>
      <c r="E10" s="50">
        <f>F10-D10</f>
        <v>0</v>
      </c>
      <c r="F10" s="310">
        <v>893100</v>
      </c>
    </row>
    <row r="11" spans="1:6" s="4" customFormat="1" ht="15" customHeight="1">
      <c r="A11" s="198">
        <v>3121</v>
      </c>
      <c r="B11" s="54" t="s">
        <v>40</v>
      </c>
      <c r="C11" s="310">
        <v>20000</v>
      </c>
      <c r="D11" s="64">
        <v>152500</v>
      </c>
      <c r="E11" s="50">
        <f>F11-D11</f>
        <v>0</v>
      </c>
      <c r="F11" s="310">
        <v>152500</v>
      </c>
    </row>
    <row r="12" spans="1:6" ht="15" customHeight="1">
      <c r="A12" s="198">
        <v>3132</v>
      </c>
      <c r="B12" s="54" t="s">
        <v>190</v>
      </c>
      <c r="C12" s="310">
        <v>58579</v>
      </c>
      <c r="D12" s="50">
        <v>164300</v>
      </c>
      <c r="E12" s="50">
        <f>F12-D12</f>
        <v>0</v>
      </c>
      <c r="F12" s="310">
        <v>164300</v>
      </c>
    </row>
    <row r="13" spans="1:6" ht="15" customHeight="1">
      <c r="A13" s="198">
        <v>3133</v>
      </c>
      <c r="B13" s="54" t="s">
        <v>79</v>
      </c>
      <c r="C13" s="310">
        <v>6566</v>
      </c>
      <c r="D13" s="50">
        <v>15700</v>
      </c>
      <c r="E13" s="50">
        <f>F13-D13</f>
        <v>0</v>
      </c>
      <c r="F13" s="310">
        <v>15700</v>
      </c>
    </row>
    <row r="14" spans="1:6" s="4" customFormat="1" ht="15" customHeight="1">
      <c r="A14" s="197">
        <v>32</v>
      </c>
      <c r="B14" s="67" t="s">
        <v>42</v>
      </c>
      <c r="C14" s="309">
        <f>SUM(C15:C34)</f>
        <v>886279</v>
      </c>
      <c r="D14" s="70">
        <f>SUM(D15:D34)</f>
        <v>1470000</v>
      </c>
      <c r="E14" s="70">
        <f>SUM(E15:E34)</f>
        <v>233500</v>
      </c>
      <c r="F14" s="309">
        <f>SUM(F15:F34)</f>
        <v>1703500</v>
      </c>
    </row>
    <row r="15" spans="1:6" ht="15" customHeight="1">
      <c r="A15" s="198">
        <v>3211</v>
      </c>
      <c r="B15" s="54" t="s">
        <v>80</v>
      </c>
      <c r="C15" s="310">
        <v>0</v>
      </c>
      <c r="D15" s="50">
        <v>6000</v>
      </c>
      <c r="E15" s="50">
        <f aca="true" t="shared" si="1" ref="E15:E34">F15-D15</f>
        <v>0</v>
      </c>
      <c r="F15" s="310">
        <v>6000</v>
      </c>
    </row>
    <row r="16" spans="1:6" ht="15" customHeight="1">
      <c r="A16" s="198">
        <v>3212</v>
      </c>
      <c r="B16" s="54" t="s">
        <v>104</v>
      </c>
      <c r="C16" s="310">
        <v>28825</v>
      </c>
      <c r="D16" s="50">
        <v>65000</v>
      </c>
      <c r="E16" s="50">
        <f t="shared" si="1"/>
        <v>0</v>
      </c>
      <c r="F16" s="310">
        <v>65000</v>
      </c>
    </row>
    <row r="17" spans="1:6" ht="15" customHeight="1">
      <c r="A17" s="198">
        <v>3213</v>
      </c>
      <c r="B17" s="54" t="s">
        <v>81</v>
      </c>
      <c r="C17" s="310">
        <v>500</v>
      </c>
      <c r="D17" s="50">
        <v>6000</v>
      </c>
      <c r="E17" s="50">
        <f t="shared" si="1"/>
        <v>0</v>
      </c>
      <c r="F17" s="310">
        <v>6000</v>
      </c>
    </row>
    <row r="18" spans="1:6" ht="15" customHeight="1">
      <c r="A18" s="198">
        <v>3214</v>
      </c>
      <c r="B18" s="54" t="s">
        <v>284</v>
      </c>
      <c r="C18" s="310">
        <v>5381</v>
      </c>
      <c r="D18" s="50">
        <v>12000</v>
      </c>
      <c r="E18" s="50">
        <f t="shared" si="1"/>
        <v>0</v>
      </c>
      <c r="F18" s="310">
        <v>12000</v>
      </c>
    </row>
    <row r="19" spans="1:6" ht="15" customHeight="1">
      <c r="A19" s="198">
        <v>3221</v>
      </c>
      <c r="B19" s="54" t="s">
        <v>105</v>
      </c>
      <c r="C19" s="310">
        <v>26951</v>
      </c>
      <c r="D19" s="50">
        <v>70000</v>
      </c>
      <c r="E19" s="50">
        <f t="shared" si="1"/>
        <v>0</v>
      </c>
      <c r="F19" s="310">
        <v>70000</v>
      </c>
    </row>
    <row r="20" spans="1:6" ht="16.5" customHeight="1">
      <c r="A20" s="198">
        <v>3223</v>
      </c>
      <c r="B20" s="54" t="s">
        <v>225</v>
      </c>
      <c r="C20" s="310">
        <v>173798</v>
      </c>
      <c r="D20" s="50">
        <v>300000</v>
      </c>
      <c r="E20" s="50">
        <f t="shared" si="1"/>
        <v>0</v>
      </c>
      <c r="F20" s="310">
        <v>300000</v>
      </c>
    </row>
    <row r="21" spans="1:6" ht="13.5" customHeight="1">
      <c r="A21" s="198">
        <v>3224</v>
      </c>
      <c r="B21" s="54" t="s">
        <v>257</v>
      </c>
      <c r="C21" s="310">
        <v>8315</v>
      </c>
      <c r="D21" s="50">
        <v>50000</v>
      </c>
      <c r="E21" s="50">
        <f t="shared" si="1"/>
        <v>0</v>
      </c>
      <c r="F21" s="310">
        <v>50000</v>
      </c>
    </row>
    <row r="22" spans="1:6" ht="15" customHeight="1">
      <c r="A22" s="198">
        <v>3225</v>
      </c>
      <c r="B22" s="54" t="s">
        <v>307</v>
      </c>
      <c r="C22" s="310">
        <v>119125</v>
      </c>
      <c r="D22" s="50">
        <v>140000</v>
      </c>
      <c r="E22" s="50">
        <f t="shared" si="1"/>
        <v>0</v>
      </c>
      <c r="F22" s="310">
        <v>140000</v>
      </c>
    </row>
    <row r="23" spans="1:6" ht="15" customHeight="1">
      <c r="A23" s="198">
        <v>3231</v>
      </c>
      <c r="B23" s="54" t="s">
        <v>82</v>
      </c>
      <c r="C23" s="310">
        <v>59694</v>
      </c>
      <c r="D23" s="50">
        <v>110000</v>
      </c>
      <c r="E23" s="50">
        <f t="shared" si="1"/>
        <v>10000</v>
      </c>
      <c r="F23" s="310">
        <v>120000</v>
      </c>
    </row>
    <row r="24" spans="1:6" ht="15" customHeight="1">
      <c r="A24" s="198">
        <v>3232</v>
      </c>
      <c r="B24" s="54" t="s">
        <v>197</v>
      </c>
      <c r="C24" s="310">
        <v>567</v>
      </c>
      <c r="D24" s="50">
        <v>7000</v>
      </c>
      <c r="E24" s="50">
        <f t="shared" si="1"/>
        <v>0</v>
      </c>
      <c r="F24" s="310">
        <v>7000</v>
      </c>
    </row>
    <row r="25" spans="1:6" ht="15" customHeight="1">
      <c r="A25" s="198">
        <v>3232</v>
      </c>
      <c r="B25" s="54" t="s">
        <v>285</v>
      </c>
      <c r="C25" s="310">
        <v>0</v>
      </c>
      <c r="D25" s="50">
        <v>10000</v>
      </c>
      <c r="E25" s="50">
        <f t="shared" si="1"/>
        <v>0</v>
      </c>
      <c r="F25" s="310">
        <v>10000</v>
      </c>
    </row>
    <row r="26" spans="1:6" ht="15" customHeight="1">
      <c r="A26" s="198">
        <v>3233</v>
      </c>
      <c r="B26" s="54" t="s">
        <v>106</v>
      </c>
      <c r="C26" s="310">
        <v>28241</v>
      </c>
      <c r="D26" s="50">
        <v>35000</v>
      </c>
      <c r="E26" s="50">
        <f t="shared" si="1"/>
        <v>5000</v>
      </c>
      <c r="F26" s="310">
        <v>40000</v>
      </c>
    </row>
    <row r="27" spans="1:6" ht="14.25" customHeight="1">
      <c r="A27" s="199">
        <v>3234</v>
      </c>
      <c r="B27" s="117" t="s">
        <v>292</v>
      </c>
      <c r="C27" s="311"/>
      <c r="D27" s="118">
        <v>0</v>
      </c>
      <c r="E27" s="118">
        <f t="shared" si="1"/>
        <v>0</v>
      </c>
      <c r="F27" s="311"/>
    </row>
    <row r="28" spans="1:6" ht="15" customHeight="1">
      <c r="A28" s="240"/>
      <c r="B28" s="239" t="s">
        <v>308</v>
      </c>
      <c r="C28" s="312">
        <v>42592</v>
      </c>
      <c r="D28" s="241">
        <v>95000</v>
      </c>
      <c r="E28" s="358">
        <f t="shared" si="1"/>
        <v>0</v>
      </c>
      <c r="F28" s="312">
        <v>95000</v>
      </c>
    </row>
    <row r="29" spans="1:6" ht="15" customHeight="1">
      <c r="A29" s="198">
        <v>3236</v>
      </c>
      <c r="B29" s="54" t="s">
        <v>107</v>
      </c>
      <c r="C29" s="310">
        <v>38447</v>
      </c>
      <c r="D29" s="50">
        <v>60000</v>
      </c>
      <c r="E29" s="50">
        <f t="shared" si="1"/>
        <v>20000</v>
      </c>
      <c r="F29" s="310">
        <v>80000</v>
      </c>
    </row>
    <row r="30" spans="1:6" ht="22.5" customHeight="1">
      <c r="A30" s="198">
        <v>3237</v>
      </c>
      <c r="B30" s="54" t="s">
        <v>154</v>
      </c>
      <c r="C30" s="310">
        <v>231980</v>
      </c>
      <c r="D30" s="50">
        <v>250000</v>
      </c>
      <c r="E30" s="50">
        <f t="shared" si="1"/>
        <v>200000</v>
      </c>
      <c r="F30" s="310">
        <v>450000</v>
      </c>
    </row>
    <row r="31" spans="1:6" ht="15" customHeight="1">
      <c r="A31" s="198">
        <v>3238</v>
      </c>
      <c r="B31" s="54" t="s">
        <v>108</v>
      </c>
      <c r="C31" s="310">
        <v>18696</v>
      </c>
      <c r="D31" s="50">
        <v>30000</v>
      </c>
      <c r="E31" s="50">
        <f t="shared" si="1"/>
        <v>0</v>
      </c>
      <c r="F31" s="310">
        <v>30000</v>
      </c>
    </row>
    <row r="32" spans="1:6" ht="15" customHeight="1">
      <c r="A32" s="198">
        <v>3239</v>
      </c>
      <c r="B32" s="54" t="s">
        <v>294</v>
      </c>
      <c r="C32" s="310">
        <v>0</v>
      </c>
      <c r="D32" s="50">
        <v>6000</v>
      </c>
      <c r="E32" s="50">
        <f t="shared" si="1"/>
        <v>0</v>
      </c>
      <c r="F32" s="310">
        <v>6000</v>
      </c>
    </row>
    <row r="33" spans="1:6" ht="15" customHeight="1">
      <c r="A33" s="198">
        <v>3292</v>
      </c>
      <c r="B33" s="54" t="s">
        <v>109</v>
      </c>
      <c r="C33" s="310">
        <v>0</v>
      </c>
      <c r="D33" s="50">
        <v>3000</v>
      </c>
      <c r="E33" s="50">
        <f t="shared" si="1"/>
        <v>-1500</v>
      </c>
      <c r="F33" s="310">
        <v>1500</v>
      </c>
    </row>
    <row r="34" spans="1:6" ht="15" customHeight="1">
      <c r="A34" s="198">
        <v>3299</v>
      </c>
      <c r="B34" s="54" t="s">
        <v>46</v>
      </c>
      <c r="C34" s="310">
        <v>103167</v>
      </c>
      <c r="D34" s="50">
        <v>215000</v>
      </c>
      <c r="E34" s="50">
        <f t="shared" si="1"/>
        <v>0</v>
      </c>
      <c r="F34" s="310">
        <v>215000</v>
      </c>
    </row>
    <row r="35" spans="1:6" ht="15" customHeight="1">
      <c r="A35" s="197">
        <v>34</v>
      </c>
      <c r="B35" s="67" t="s">
        <v>230</v>
      </c>
      <c r="C35" s="309">
        <f>SUM(C36:C40)</f>
        <v>34330</v>
      </c>
      <c r="D35" s="70">
        <f>SUM(D36:D40)</f>
        <v>103000</v>
      </c>
      <c r="E35" s="70">
        <f>SUM(E36:E40)</f>
        <v>-10000</v>
      </c>
      <c r="F35" s="309">
        <f>SUM(F36:F40)</f>
        <v>93000</v>
      </c>
    </row>
    <row r="36" spans="1:6" ht="15" customHeight="1">
      <c r="A36" s="198">
        <v>3423</v>
      </c>
      <c r="B36" s="54" t="s">
        <v>228</v>
      </c>
      <c r="C36" s="310">
        <v>19883</v>
      </c>
      <c r="D36" s="64">
        <v>57000</v>
      </c>
      <c r="E36" s="50">
        <f>F36-D36</f>
        <v>-7000</v>
      </c>
      <c r="F36" s="310">
        <v>50000</v>
      </c>
    </row>
    <row r="37" spans="1:6" s="4" customFormat="1" ht="15" customHeight="1">
      <c r="A37" s="198">
        <v>3431</v>
      </c>
      <c r="B37" s="54" t="s">
        <v>229</v>
      </c>
      <c r="C37" s="310">
        <v>6272</v>
      </c>
      <c r="D37" s="50">
        <v>20000</v>
      </c>
      <c r="E37" s="50">
        <f>F37-D37</f>
        <v>-3000</v>
      </c>
      <c r="F37" s="310">
        <v>17000</v>
      </c>
    </row>
    <row r="38" spans="1:6" s="4" customFormat="1" ht="15" customHeight="1">
      <c r="A38" s="198">
        <v>3431</v>
      </c>
      <c r="B38" s="54" t="s">
        <v>204</v>
      </c>
      <c r="C38" s="310">
        <v>4791</v>
      </c>
      <c r="D38" s="50">
        <v>12000</v>
      </c>
      <c r="E38" s="50">
        <f>F38-D38</f>
        <v>0</v>
      </c>
      <c r="F38" s="310">
        <v>12000</v>
      </c>
    </row>
    <row r="39" spans="1:6" ht="15" customHeight="1">
      <c r="A39" s="198">
        <v>3433</v>
      </c>
      <c r="B39" s="54" t="s">
        <v>84</v>
      </c>
      <c r="C39" s="310">
        <v>34</v>
      </c>
      <c r="D39" s="50">
        <v>5000</v>
      </c>
      <c r="E39" s="50">
        <f>F39-D39</f>
        <v>0</v>
      </c>
      <c r="F39" s="310">
        <v>5000</v>
      </c>
    </row>
    <row r="40" spans="1:6" s="122" customFormat="1" ht="15" customHeight="1">
      <c r="A40" s="198">
        <v>3434</v>
      </c>
      <c r="B40" s="54" t="s">
        <v>187</v>
      </c>
      <c r="C40" s="310">
        <v>3350</v>
      </c>
      <c r="D40" s="50">
        <v>9000</v>
      </c>
      <c r="E40" s="50">
        <f>F40-D40</f>
        <v>0</v>
      </c>
      <c r="F40" s="310">
        <v>9000</v>
      </c>
    </row>
    <row r="41" spans="1:6" s="122" customFormat="1" ht="13.5" customHeight="1">
      <c r="A41" s="197">
        <v>41</v>
      </c>
      <c r="B41" s="124" t="s">
        <v>58</v>
      </c>
      <c r="C41" s="313">
        <f>SUM(C42:C51)</f>
        <v>241771</v>
      </c>
      <c r="D41" s="70">
        <f>SUM(D42:D51)</f>
        <v>698000</v>
      </c>
      <c r="E41" s="70">
        <f>SUM(E42:E51)</f>
        <v>17750</v>
      </c>
      <c r="F41" s="313">
        <f>SUM(F42:F51)</f>
        <v>715750</v>
      </c>
    </row>
    <row r="42" spans="1:6" s="4" customFormat="1" ht="14.25" customHeight="1">
      <c r="A42" s="198">
        <v>4111</v>
      </c>
      <c r="B42" s="54" t="s">
        <v>305</v>
      </c>
      <c r="C42" s="310"/>
      <c r="D42" s="50">
        <v>100000</v>
      </c>
      <c r="E42" s="50">
        <f aca="true" t="shared" si="2" ref="E42:E51">F42-D42</f>
        <v>0</v>
      </c>
      <c r="F42" s="310">
        <v>100000</v>
      </c>
    </row>
    <row r="43" spans="1:6" s="4" customFormat="1" ht="12.75" customHeight="1">
      <c r="A43" s="198">
        <v>4111</v>
      </c>
      <c r="B43" s="54" t="s">
        <v>358</v>
      </c>
      <c r="C43" s="310"/>
      <c r="D43" s="50">
        <v>50000</v>
      </c>
      <c r="E43" s="50">
        <f t="shared" si="2"/>
        <v>0</v>
      </c>
      <c r="F43" s="310">
        <v>50000</v>
      </c>
    </row>
    <row r="44" spans="1:6" s="4" customFormat="1" ht="15" customHeight="1">
      <c r="A44" s="198">
        <v>4126</v>
      </c>
      <c r="B44" s="54" t="s">
        <v>373</v>
      </c>
      <c r="C44" s="310">
        <v>26875</v>
      </c>
      <c r="D44" s="50">
        <v>30000</v>
      </c>
      <c r="E44" s="50">
        <f t="shared" si="2"/>
        <v>-3000</v>
      </c>
      <c r="F44" s="310">
        <v>27000</v>
      </c>
    </row>
    <row r="45" spans="1:6" s="4" customFormat="1" ht="15" customHeight="1">
      <c r="A45" s="198">
        <v>4126</v>
      </c>
      <c r="B45" s="54" t="s">
        <v>277</v>
      </c>
      <c r="C45" s="310">
        <v>27456</v>
      </c>
      <c r="D45" s="50">
        <v>34000</v>
      </c>
      <c r="E45" s="50">
        <f t="shared" si="2"/>
        <v>-6000</v>
      </c>
      <c r="F45" s="310">
        <v>28000</v>
      </c>
    </row>
    <row r="46" spans="1:6" s="4" customFormat="1" ht="25.5" customHeight="1">
      <c r="A46" s="198">
        <v>4126</v>
      </c>
      <c r="B46" s="54" t="s">
        <v>309</v>
      </c>
      <c r="C46" s="310"/>
      <c r="D46" s="50">
        <v>250000</v>
      </c>
      <c r="E46" s="50">
        <f t="shared" si="2"/>
        <v>0</v>
      </c>
      <c r="F46" s="310">
        <v>250000</v>
      </c>
    </row>
    <row r="47" spans="1:6" s="4" customFormat="1" ht="13.5" customHeight="1">
      <c r="A47" s="198">
        <v>4126</v>
      </c>
      <c r="B47" s="54" t="s">
        <v>306</v>
      </c>
      <c r="C47" s="310">
        <v>77490</v>
      </c>
      <c r="D47" s="50">
        <v>80000</v>
      </c>
      <c r="E47" s="50">
        <f t="shared" si="2"/>
        <v>-2000</v>
      </c>
      <c r="F47" s="310">
        <v>78000</v>
      </c>
    </row>
    <row r="48" spans="1:6" s="4" customFormat="1" ht="12.75" customHeight="1">
      <c r="A48" s="198">
        <v>4126</v>
      </c>
      <c r="B48" s="54" t="s">
        <v>278</v>
      </c>
      <c r="C48" s="310"/>
      <c r="D48" s="50">
        <v>24000</v>
      </c>
      <c r="E48" s="50">
        <f t="shared" si="2"/>
        <v>0</v>
      </c>
      <c r="F48" s="310">
        <v>24000</v>
      </c>
    </row>
    <row r="49" spans="1:6" s="4" customFormat="1" ht="12.75" customHeight="1">
      <c r="A49" s="198">
        <v>4126</v>
      </c>
      <c r="B49" s="54" t="s">
        <v>372</v>
      </c>
      <c r="C49" s="310"/>
      <c r="D49" s="50">
        <v>0</v>
      </c>
      <c r="E49" s="50">
        <f t="shared" si="2"/>
        <v>28750</v>
      </c>
      <c r="F49" s="310">
        <v>28750</v>
      </c>
    </row>
    <row r="50" spans="1:6" s="4" customFormat="1" ht="12.75" customHeight="1">
      <c r="A50" s="198">
        <v>4126</v>
      </c>
      <c r="B50" s="54" t="s">
        <v>327</v>
      </c>
      <c r="C50" s="310">
        <v>79950</v>
      </c>
      <c r="D50" s="50">
        <v>80000</v>
      </c>
      <c r="E50" s="50">
        <f t="shared" si="2"/>
        <v>0</v>
      </c>
      <c r="F50" s="310">
        <v>80000</v>
      </c>
    </row>
    <row r="51" spans="1:6" s="4" customFormat="1" ht="12.75" customHeight="1">
      <c r="A51" s="198">
        <v>4126</v>
      </c>
      <c r="B51" s="54" t="s">
        <v>354</v>
      </c>
      <c r="C51" s="310">
        <v>30000</v>
      </c>
      <c r="D51" s="50">
        <v>50000</v>
      </c>
      <c r="E51" s="50">
        <f t="shared" si="2"/>
        <v>0</v>
      </c>
      <c r="F51" s="310">
        <v>50000</v>
      </c>
    </row>
    <row r="52" spans="1:6" s="122" customFormat="1" ht="25.5" customHeight="1">
      <c r="A52" s="200">
        <v>42</v>
      </c>
      <c r="B52" s="121" t="s">
        <v>233</v>
      </c>
      <c r="C52" s="309">
        <f>C53+C54+C55</f>
        <v>37742</v>
      </c>
      <c r="D52" s="70">
        <f>D53+D54+D55</f>
        <v>75000</v>
      </c>
      <c r="E52" s="70">
        <f>E53+E54+E55</f>
        <v>-21000</v>
      </c>
      <c r="F52" s="309">
        <f>F53+F54+F55</f>
        <v>54000</v>
      </c>
    </row>
    <row r="53" spans="1:6" s="122" customFormat="1" ht="12.75">
      <c r="A53" s="198">
        <v>4221</v>
      </c>
      <c r="B53" s="54" t="s">
        <v>224</v>
      </c>
      <c r="C53" s="314">
        <v>8892</v>
      </c>
      <c r="D53" s="50">
        <v>20000</v>
      </c>
      <c r="E53" s="50">
        <f>F53-D53</f>
        <v>0</v>
      </c>
      <c r="F53" s="314">
        <v>20000</v>
      </c>
    </row>
    <row r="54" spans="1:6" s="122" customFormat="1" ht="12.75">
      <c r="A54" s="198">
        <v>4223</v>
      </c>
      <c r="B54" s="54" t="s">
        <v>182</v>
      </c>
      <c r="C54" s="314">
        <v>0</v>
      </c>
      <c r="D54" s="50">
        <v>5000</v>
      </c>
      <c r="E54" s="50">
        <f>F54-D54</f>
        <v>0</v>
      </c>
      <c r="F54" s="314">
        <v>5000</v>
      </c>
    </row>
    <row r="55" spans="1:6" s="122" customFormat="1" ht="12.75">
      <c r="A55" s="198">
        <v>4223</v>
      </c>
      <c r="B55" s="54" t="s">
        <v>295</v>
      </c>
      <c r="C55" s="314">
        <v>28850</v>
      </c>
      <c r="D55" s="50">
        <v>50000</v>
      </c>
      <c r="E55" s="50">
        <f>F55-D55</f>
        <v>-21000</v>
      </c>
      <c r="F55" s="314">
        <v>29000</v>
      </c>
    </row>
    <row r="56" spans="1:6" s="123" customFormat="1" ht="12.75">
      <c r="A56" s="201" t="s">
        <v>232</v>
      </c>
      <c r="B56" s="55"/>
      <c r="C56" s="359">
        <f aca="true" t="shared" si="3" ref="C56:F57">C57</f>
        <v>489946</v>
      </c>
      <c r="D56" s="71">
        <f t="shared" si="3"/>
        <v>1200000</v>
      </c>
      <c r="E56" s="71">
        <f t="shared" si="3"/>
        <v>0</v>
      </c>
      <c r="F56" s="359">
        <f t="shared" si="3"/>
        <v>1200000</v>
      </c>
    </row>
    <row r="57" spans="1:6" ht="12.75">
      <c r="A57" s="202">
        <v>3</v>
      </c>
      <c r="B57" s="68" t="s">
        <v>98</v>
      </c>
      <c r="C57" s="316">
        <f t="shared" si="3"/>
        <v>489946</v>
      </c>
      <c r="D57" s="72">
        <f t="shared" si="3"/>
        <v>1200000</v>
      </c>
      <c r="E57" s="72">
        <f t="shared" si="3"/>
        <v>0</v>
      </c>
      <c r="F57" s="316">
        <f t="shared" si="3"/>
        <v>1200000</v>
      </c>
    </row>
    <row r="58" spans="1:6" ht="12.75">
      <c r="A58" s="202">
        <v>32</v>
      </c>
      <c r="B58" s="68" t="s">
        <v>42</v>
      </c>
      <c r="C58" s="316">
        <f>C59</f>
        <v>489946</v>
      </c>
      <c r="D58" s="72">
        <f>D59</f>
        <v>1200000</v>
      </c>
      <c r="E58" s="72">
        <f>E59</f>
        <v>0</v>
      </c>
      <c r="F58" s="316">
        <f>F59</f>
        <v>1200000</v>
      </c>
    </row>
    <row r="59" spans="1:6" ht="12.75">
      <c r="A59" s="203">
        <v>3232</v>
      </c>
      <c r="B59" s="56" t="s">
        <v>110</v>
      </c>
      <c r="C59" s="317">
        <v>489946</v>
      </c>
      <c r="D59" s="63">
        <v>1200000</v>
      </c>
      <c r="E59" s="50">
        <f>F59-D59</f>
        <v>0</v>
      </c>
      <c r="F59" s="317">
        <v>1200000</v>
      </c>
    </row>
    <row r="60" spans="1:6" ht="12.75">
      <c r="A60" s="204" t="s">
        <v>246</v>
      </c>
      <c r="B60" s="55"/>
      <c r="C60" s="359">
        <f aca="true" t="shared" si="4" ref="C60:F62">C61</f>
        <v>168939</v>
      </c>
      <c r="D60" s="71">
        <f t="shared" si="4"/>
        <v>200000</v>
      </c>
      <c r="E60" s="71">
        <f t="shared" si="4"/>
        <v>0</v>
      </c>
      <c r="F60" s="359">
        <f t="shared" si="4"/>
        <v>200000</v>
      </c>
    </row>
    <row r="61" spans="1:6" ht="12.75">
      <c r="A61" s="202">
        <v>3</v>
      </c>
      <c r="B61" s="68" t="s">
        <v>98</v>
      </c>
      <c r="C61" s="316">
        <f t="shared" si="4"/>
        <v>168939</v>
      </c>
      <c r="D61" s="72">
        <f t="shared" si="4"/>
        <v>200000</v>
      </c>
      <c r="E61" s="72">
        <f t="shared" si="4"/>
        <v>0</v>
      </c>
      <c r="F61" s="316">
        <f t="shared" si="4"/>
        <v>200000</v>
      </c>
    </row>
    <row r="62" spans="1:6" ht="12.75">
      <c r="A62" s="202">
        <v>38</v>
      </c>
      <c r="B62" s="68" t="s">
        <v>174</v>
      </c>
      <c r="C62" s="316">
        <f t="shared" si="4"/>
        <v>168939</v>
      </c>
      <c r="D62" s="72">
        <f t="shared" si="4"/>
        <v>200000</v>
      </c>
      <c r="E62" s="72">
        <f t="shared" si="4"/>
        <v>0</v>
      </c>
      <c r="F62" s="316">
        <f t="shared" si="4"/>
        <v>200000</v>
      </c>
    </row>
    <row r="63" spans="1:6" ht="12.75">
      <c r="A63" s="203">
        <v>3831</v>
      </c>
      <c r="B63" s="56" t="s">
        <v>175</v>
      </c>
      <c r="C63" s="317">
        <v>168939</v>
      </c>
      <c r="D63" s="63">
        <v>200000</v>
      </c>
      <c r="E63" s="50">
        <f>F63-D63</f>
        <v>0</v>
      </c>
      <c r="F63" s="317">
        <v>200000</v>
      </c>
    </row>
    <row r="64" spans="1:6" ht="15.75" customHeight="1">
      <c r="A64" s="205" t="s">
        <v>111</v>
      </c>
      <c r="B64" s="82" t="s">
        <v>112</v>
      </c>
      <c r="C64" s="318">
        <f>C65</f>
        <v>3661221</v>
      </c>
      <c r="D64" s="81">
        <f>D65</f>
        <v>13194000</v>
      </c>
      <c r="E64" s="81">
        <f>E65</f>
        <v>-519000</v>
      </c>
      <c r="F64" s="318">
        <f>F65</f>
        <v>12675000</v>
      </c>
    </row>
    <row r="65" spans="1:6" ht="17.25" customHeight="1">
      <c r="A65" s="206" t="s">
        <v>113</v>
      </c>
      <c r="B65" s="62"/>
      <c r="C65" s="367">
        <f>C66+C104</f>
        <v>3661221</v>
      </c>
      <c r="D65" s="81">
        <f>D66+D104</f>
        <v>13194000</v>
      </c>
      <c r="E65" s="81">
        <f>E66+E104</f>
        <v>-519000</v>
      </c>
      <c r="F65" s="367">
        <f>F66+F104</f>
        <v>12675000</v>
      </c>
    </row>
    <row r="66" spans="1:6" ht="21" customHeight="1">
      <c r="A66" s="450" t="s">
        <v>115</v>
      </c>
      <c r="B66" s="440"/>
      <c r="C66" s="366">
        <f>C67+C77+C81+C93+C100</f>
        <v>1076002</v>
      </c>
      <c r="D66" s="73">
        <f>D67+D77+D81+D93+D100</f>
        <v>2210000</v>
      </c>
      <c r="E66" s="73">
        <f>E67+E77+E81+E93+E100</f>
        <v>-557500</v>
      </c>
      <c r="F66" s="366">
        <f>F67+F77+F81+F93+F100</f>
        <v>1652500</v>
      </c>
    </row>
    <row r="67" spans="1:6" ht="16.5" customHeight="1">
      <c r="A67" s="204" t="s">
        <v>195</v>
      </c>
      <c r="B67" s="55"/>
      <c r="C67" s="359">
        <f aca="true" t="shared" si="5" ref="C67:F68">C68</f>
        <v>404980</v>
      </c>
      <c r="D67" s="71">
        <f t="shared" si="5"/>
        <v>590000</v>
      </c>
      <c r="E67" s="71">
        <f t="shared" si="5"/>
        <v>55000</v>
      </c>
      <c r="F67" s="359">
        <f t="shared" si="5"/>
        <v>645000</v>
      </c>
    </row>
    <row r="68" spans="1:6" ht="12.75">
      <c r="A68" s="202">
        <v>3</v>
      </c>
      <c r="B68" s="68" t="s">
        <v>98</v>
      </c>
      <c r="C68" s="316">
        <f t="shared" si="5"/>
        <v>404980</v>
      </c>
      <c r="D68" s="72">
        <f t="shared" si="5"/>
        <v>590000</v>
      </c>
      <c r="E68" s="72">
        <f t="shared" si="5"/>
        <v>55000</v>
      </c>
      <c r="F68" s="316">
        <f t="shared" si="5"/>
        <v>645000</v>
      </c>
    </row>
    <row r="69" spans="1:6" ht="12.75">
      <c r="A69" s="202">
        <v>32</v>
      </c>
      <c r="B69" s="68" t="s">
        <v>42</v>
      </c>
      <c r="C69" s="316">
        <f>C70+C71+C72+C73+C74+C75+C76</f>
        <v>404980</v>
      </c>
      <c r="D69" s="72">
        <f>D70+D71+D72+D73+D74+D75+D76</f>
        <v>590000</v>
      </c>
      <c r="E69" s="72">
        <f>E70+E71+E72+E73+E74+E75+E76</f>
        <v>55000</v>
      </c>
      <c r="F69" s="316">
        <f>F70+F71+F72+F73+F74+F75+F76</f>
        <v>645000</v>
      </c>
    </row>
    <row r="70" spans="1:6" ht="13.5" customHeight="1">
      <c r="A70" s="203">
        <v>3234</v>
      </c>
      <c r="B70" s="56" t="s">
        <v>237</v>
      </c>
      <c r="C70" s="317">
        <v>295106</v>
      </c>
      <c r="D70" s="63">
        <v>390000</v>
      </c>
      <c r="E70" s="50">
        <f aca="true" t="shared" si="6" ref="E70:E76">F70-D70</f>
        <v>0</v>
      </c>
      <c r="F70" s="317">
        <v>390000</v>
      </c>
    </row>
    <row r="71" spans="1:6" ht="15" customHeight="1">
      <c r="A71" s="203">
        <v>3234</v>
      </c>
      <c r="B71" s="56" t="s">
        <v>241</v>
      </c>
      <c r="C71" s="317">
        <v>4968</v>
      </c>
      <c r="D71" s="63">
        <v>50000</v>
      </c>
      <c r="E71" s="50">
        <f t="shared" si="6"/>
        <v>0</v>
      </c>
      <c r="F71" s="317">
        <v>50000</v>
      </c>
    </row>
    <row r="72" spans="1:6" ht="14.25" customHeight="1">
      <c r="A72" s="203">
        <v>3234</v>
      </c>
      <c r="B72" s="56" t="s">
        <v>227</v>
      </c>
      <c r="C72" s="317">
        <v>19906</v>
      </c>
      <c r="D72" s="63">
        <v>20000</v>
      </c>
      <c r="E72" s="50">
        <f t="shared" si="6"/>
        <v>0</v>
      </c>
      <c r="F72" s="317">
        <v>20000</v>
      </c>
    </row>
    <row r="73" spans="1:6" ht="14.25" customHeight="1">
      <c r="A73" s="203">
        <v>3234</v>
      </c>
      <c r="B73" s="56" t="s">
        <v>304</v>
      </c>
      <c r="C73" s="317">
        <v>85000</v>
      </c>
      <c r="D73" s="63">
        <v>100000</v>
      </c>
      <c r="E73" s="50">
        <f t="shared" si="6"/>
        <v>0</v>
      </c>
      <c r="F73" s="317">
        <v>100000</v>
      </c>
    </row>
    <row r="74" spans="1:6" ht="14.25" customHeight="1">
      <c r="A74" s="203">
        <v>3234</v>
      </c>
      <c r="B74" s="56" t="s">
        <v>374</v>
      </c>
      <c r="C74" s="317">
        <v>0</v>
      </c>
      <c r="D74" s="63">
        <v>0</v>
      </c>
      <c r="E74" s="50">
        <f t="shared" si="6"/>
        <v>40000</v>
      </c>
      <c r="F74" s="317">
        <v>40000</v>
      </c>
    </row>
    <row r="75" spans="1:6" ht="14.25" customHeight="1">
      <c r="A75" s="203">
        <v>3234</v>
      </c>
      <c r="B75" s="56" t="s">
        <v>366</v>
      </c>
      <c r="C75" s="317">
        <v>0</v>
      </c>
      <c r="D75" s="63">
        <v>30000</v>
      </c>
      <c r="E75" s="50">
        <f t="shared" si="6"/>
        <v>0</v>
      </c>
      <c r="F75" s="317">
        <v>30000</v>
      </c>
    </row>
    <row r="76" spans="1:6" ht="14.25" customHeight="1">
      <c r="A76" s="203">
        <v>3234</v>
      </c>
      <c r="B76" s="56" t="s">
        <v>376</v>
      </c>
      <c r="C76" s="317">
        <v>0</v>
      </c>
      <c r="D76" s="63">
        <v>0</v>
      </c>
      <c r="E76" s="50">
        <f t="shared" si="6"/>
        <v>15000</v>
      </c>
      <c r="F76" s="317">
        <v>15000</v>
      </c>
    </row>
    <row r="77" spans="1:6" ht="12.75">
      <c r="A77" s="204" t="s">
        <v>242</v>
      </c>
      <c r="B77" s="57"/>
      <c r="C77" s="320">
        <f aca="true" t="shared" si="7" ref="C77:F79">C78</f>
        <v>135402</v>
      </c>
      <c r="D77" s="71">
        <f t="shared" si="7"/>
        <v>170000</v>
      </c>
      <c r="E77" s="71">
        <f t="shared" si="7"/>
        <v>0</v>
      </c>
      <c r="F77" s="320">
        <f t="shared" si="7"/>
        <v>170000</v>
      </c>
    </row>
    <row r="78" spans="1:6" ht="12.75">
      <c r="A78" s="202">
        <v>3</v>
      </c>
      <c r="B78" s="68" t="s">
        <v>98</v>
      </c>
      <c r="C78" s="316">
        <f t="shared" si="7"/>
        <v>135402</v>
      </c>
      <c r="D78" s="72">
        <f t="shared" si="7"/>
        <v>170000</v>
      </c>
      <c r="E78" s="72">
        <f t="shared" si="7"/>
        <v>0</v>
      </c>
      <c r="F78" s="316">
        <f t="shared" si="7"/>
        <v>170000</v>
      </c>
    </row>
    <row r="79" spans="1:6" ht="12.75">
      <c r="A79" s="202">
        <v>32</v>
      </c>
      <c r="B79" s="68" t="s">
        <v>42</v>
      </c>
      <c r="C79" s="316">
        <f t="shared" si="7"/>
        <v>135402</v>
      </c>
      <c r="D79" s="72">
        <f t="shared" si="7"/>
        <v>170000</v>
      </c>
      <c r="E79" s="72">
        <f t="shared" si="7"/>
        <v>0</v>
      </c>
      <c r="F79" s="316">
        <f t="shared" si="7"/>
        <v>170000</v>
      </c>
    </row>
    <row r="80" spans="1:6" ht="12.75">
      <c r="A80" s="203">
        <v>3234</v>
      </c>
      <c r="B80" s="56" t="s">
        <v>74</v>
      </c>
      <c r="C80" s="317">
        <v>135402</v>
      </c>
      <c r="D80" s="63">
        <v>170000</v>
      </c>
      <c r="E80" s="50">
        <f>F80-D80</f>
        <v>0</v>
      </c>
      <c r="F80" s="317">
        <v>170000</v>
      </c>
    </row>
    <row r="81" spans="1:6" ht="12.75">
      <c r="A81" s="204" t="s">
        <v>243</v>
      </c>
      <c r="B81" s="57"/>
      <c r="C81" s="320">
        <f aca="true" t="shared" si="8" ref="C81:F82">C82</f>
        <v>320438</v>
      </c>
      <c r="D81" s="71">
        <f t="shared" si="8"/>
        <v>1055000</v>
      </c>
      <c r="E81" s="71">
        <f t="shared" si="8"/>
        <v>-612500</v>
      </c>
      <c r="F81" s="320">
        <f t="shared" si="8"/>
        <v>442500</v>
      </c>
    </row>
    <row r="82" spans="1:6" ht="12.75">
      <c r="A82" s="202">
        <v>3</v>
      </c>
      <c r="B82" s="68" t="s">
        <v>98</v>
      </c>
      <c r="C82" s="316">
        <f t="shared" si="8"/>
        <v>320438</v>
      </c>
      <c r="D82" s="72">
        <f t="shared" si="8"/>
        <v>1055000</v>
      </c>
      <c r="E82" s="72">
        <f t="shared" si="8"/>
        <v>-612500</v>
      </c>
      <c r="F82" s="316">
        <f t="shared" si="8"/>
        <v>442500</v>
      </c>
    </row>
    <row r="83" spans="1:6" ht="12.75">
      <c r="A83" s="202">
        <v>32</v>
      </c>
      <c r="B83" s="68" t="s">
        <v>42</v>
      </c>
      <c r="C83" s="316">
        <f>SUM(C84:C92)</f>
        <v>320438</v>
      </c>
      <c r="D83" s="72">
        <f>SUM(D84:D92)</f>
        <v>1055000</v>
      </c>
      <c r="E83" s="72">
        <f>SUM(E84:E92)</f>
        <v>-612500</v>
      </c>
      <c r="F83" s="316">
        <f>SUM(F84:F92)</f>
        <v>442500</v>
      </c>
    </row>
    <row r="84" spans="1:6" ht="13.5" customHeight="1">
      <c r="A84" s="203">
        <v>3234</v>
      </c>
      <c r="B84" s="56" t="s">
        <v>244</v>
      </c>
      <c r="C84" s="317">
        <v>88421</v>
      </c>
      <c r="D84" s="63">
        <v>130000</v>
      </c>
      <c r="E84" s="50">
        <f aca="true" t="shared" si="9" ref="E84:E92">F84-D84</f>
        <v>0</v>
      </c>
      <c r="F84" s="317">
        <v>130000</v>
      </c>
    </row>
    <row r="85" spans="1:6" ht="15" customHeight="1">
      <c r="A85" s="203">
        <v>3234</v>
      </c>
      <c r="B85" s="56" t="s">
        <v>245</v>
      </c>
      <c r="C85" s="317">
        <v>32000</v>
      </c>
      <c r="D85" s="63">
        <v>40000</v>
      </c>
      <c r="E85" s="50">
        <f t="shared" si="9"/>
        <v>20000</v>
      </c>
      <c r="F85" s="317">
        <v>60000</v>
      </c>
    </row>
    <row r="86" spans="1:6" ht="12.75" customHeight="1">
      <c r="A86" s="203">
        <v>3234</v>
      </c>
      <c r="B86" s="56" t="s">
        <v>271</v>
      </c>
      <c r="C86" s="317">
        <v>23451</v>
      </c>
      <c r="D86" s="63">
        <v>30000</v>
      </c>
      <c r="E86" s="50">
        <f t="shared" si="9"/>
        <v>20000</v>
      </c>
      <c r="F86" s="317">
        <v>50000</v>
      </c>
    </row>
    <row r="87" spans="1:6" ht="12.75" customHeight="1">
      <c r="A87" s="203">
        <v>3234</v>
      </c>
      <c r="B87" s="56" t="s">
        <v>296</v>
      </c>
      <c r="C87" s="317">
        <v>59921</v>
      </c>
      <c r="D87" s="63">
        <v>60000</v>
      </c>
      <c r="E87" s="50">
        <f t="shared" si="9"/>
        <v>0</v>
      </c>
      <c r="F87" s="317">
        <v>60000</v>
      </c>
    </row>
    <row r="88" spans="1:6" ht="12.75" customHeight="1">
      <c r="A88" s="203">
        <v>3234</v>
      </c>
      <c r="B88" s="56" t="s">
        <v>297</v>
      </c>
      <c r="C88" s="317">
        <v>68450</v>
      </c>
      <c r="D88" s="63">
        <v>70000</v>
      </c>
      <c r="E88" s="50">
        <f t="shared" si="9"/>
        <v>-1000</v>
      </c>
      <c r="F88" s="317">
        <v>69000</v>
      </c>
    </row>
    <row r="89" spans="1:6" ht="12.75" customHeight="1">
      <c r="A89" s="203">
        <v>3234</v>
      </c>
      <c r="B89" s="56" t="s">
        <v>303</v>
      </c>
      <c r="C89" s="317">
        <v>0</v>
      </c>
      <c r="D89" s="63">
        <v>700000</v>
      </c>
      <c r="E89" s="50">
        <f t="shared" si="9"/>
        <v>-700000</v>
      </c>
      <c r="F89" s="317">
        <v>0</v>
      </c>
    </row>
    <row r="90" spans="1:6" ht="12.75" customHeight="1">
      <c r="A90" s="203">
        <v>3234</v>
      </c>
      <c r="B90" s="56" t="s">
        <v>360</v>
      </c>
      <c r="C90" s="317">
        <v>24875</v>
      </c>
      <c r="D90" s="63">
        <v>25000</v>
      </c>
      <c r="E90" s="50">
        <f t="shared" si="9"/>
        <v>0</v>
      </c>
      <c r="F90" s="317">
        <v>25000</v>
      </c>
    </row>
    <row r="91" spans="1:6" ht="12.75" customHeight="1">
      <c r="A91" s="203">
        <v>3234</v>
      </c>
      <c r="B91" s="56" t="s">
        <v>371</v>
      </c>
      <c r="C91" s="317">
        <v>23320</v>
      </c>
      <c r="D91" s="63">
        <v>0</v>
      </c>
      <c r="E91" s="50">
        <f t="shared" si="9"/>
        <v>23500</v>
      </c>
      <c r="F91" s="317">
        <v>23500</v>
      </c>
    </row>
    <row r="92" spans="1:6" ht="12.75" customHeight="1">
      <c r="A92" s="203">
        <v>3234</v>
      </c>
      <c r="B92" s="56" t="s">
        <v>382</v>
      </c>
      <c r="C92" s="317">
        <v>0</v>
      </c>
      <c r="D92" s="63">
        <v>0</v>
      </c>
      <c r="E92" s="50">
        <f t="shared" si="9"/>
        <v>25000</v>
      </c>
      <c r="F92" s="317">
        <v>25000</v>
      </c>
    </row>
    <row r="93" spans="1:6" ht="12.75">
      <c r="A93" s="204" t="s">
        <v>116</v>
      </c>
      <c r="B93" s="55"/>
      <c r="C93" s="359">
        <f>C94</f>
        <v>197128</v>
      </c>
      <c r="D93" s="71">
        <f aca="true" t="shared" si="10" ref="C93:F94">D94</f>
        <v>345000</v>
      </c>
      <c r="E93" s="71">
        <f t="shared" si="10"/>
        <v>0</v>
      </c>
      <c r="F93" s="359">
        <f t="shared" si="10"/>
        <v>345000</v>
      </c>
    </row>
    <row r="94" spans="1:6" ht="12.75">
      <c r="A94" s="202">
        <v>3</v>
      </c>
      <c r="B94" s="68" t="s">
        <v>98</v>
      </c>
      <c r="C94" s="316">
        <f t="shared" si="10"/>
        <v>197128</v>
      </c>
      <c r="D94" s="72">
        <f t="shared" si="10"/>
        <v>345000</v>
      </c>
      <c r="E94" s="72">
        <f t="shared" si="10"/>
        <v>0</v>
      </c>
      <c r="F94" s="316">
        <f t="shared" si="10"/>
        <v>345000</v>
      </c>
    </row>
    <row r="95" spans="1:6" ht="12.75">
      <c r="A95" s="202">
        <v>32</v>
      </c>
      <c r="B95" s="68" t="s">
        <v>42</v>
      </c>
      <c r="C95" s="316">
        <f>SUM(C96:C99)</f>
        <v>197128</v>
      </c>
      <c r="D95" s="72">
        <f>SUM(D96:D99)</f>
        <v>345000</v>
      </c>
      <c r="E95" s="72">
        <f>SUM(E96:E99)</f>
        <v>0</v>
      </c>
      <c r="F95" s="316">
        <f>SUM(F96:F99)</f>
        <v>345000</v>
      </c>
    </row>
    <row r="96" spans="1:6" ht="12.75" customHeight="1">
      <c r="A96" s="203">
        <v>3223</v>
      </c>
      <c r="B96" s="56" t="s">
        <v>247</v>
      </c>
      <c r="C96" s="317">
        <v>110151</v>
      </c>
      <c r="D96" s="63">
        <v>230000</v>
      </c>
      <c r="E96" s="50">
        <f>F96-D96</f>
        <v>0</v>
      </c>
      <c r="F96" s="317">
        <v>230000</v>
      </c>
    </row>
    <row r="97" spans="1:6" ht="13.5" customHeight="1">
      <c r="A97" s="203">
        <v>3234</v>
      </c>
      <c r="B97" s="56" t="s">
        <v>238</v>
      </c>
      <c r="C97" s="317">
        <v>42783</v>
      </c>
      <c r="D97" s="63">
        <v>70000</v>
      </c>
      <c r="E97" s="50">
        <f>F97-D97</f>
        <v>0</v>
      </c>
      <c r="F97" s="317">
        <v>70000</v>
      </c>
    </row>
    <row r="98" spans="1:6" ht="13.5" customHeight="1">
      <c r="A98" s="203">
        <v>3234</v>
      </c>
      <c r="B98" s="56" t="s">
        <v>352</v>
      </c>
      <c r="C98" s="317">
        <v>0</v>
      </c>
      <c r="D98" s="63">
        <v>0</v>
      </c>
      <c r="E98" s="50">
        <f>F98-D98</f>
        <v>0</v>
      </c>
      <c r="F98" s="317">
        <v>0</v>
      </c>
    </row>
    <row r="99" spans="1:6" ht="13.5" customHeight="1">
      <c r="A99" s="203">
        <v>3234</v>
      </c>
      <c r="B99" s="56" t="s">
        <v>355</v>
      </c>
      <c r="C99" s="317">
        <v>44194</v>
      </c>
      <c r="D99" s="63">
        <v>45000</v>
      </c>
      <c r="E99" s="50">
        <f>F99-D99</f>
        <v>0</v>
      </c>
      <c r="F99" s="317">
        <v>45000</v>
      </c>
    </row>
    <row r="100" spans="1:6" ht="12" customHeight="1">
      <c r="A100" s="204" t="s">
        <v>282</v>
      </c>
      <c r="B100" s="113"/>
      <c r="C100" s="320">
        <f aca="true" t="shared" si="11" ref="C100:F101">C101</f>
        <v>18054</v>
      </c>
      <c r="D100" s="71">
        <f t="shared" si="11"/>
        <v>50000</v>
      </c>
      <c r="E100" s="71">
        <f t="shared" si="11"/>
        <v>0</v>
      </c>
      <c r="F100" s="320">
        <f t="shared" si="11"/>
        <v>50000</v>
      </c>
    </row>
    <row r="101" spans="1:6" ht="12.75">
      <c r="A101" s="202">
        <v>3</v>
      </c>
      <c r="B101" s="109" t="s">
        <v>98</v>
      </c>
      <c r="C101" s="316">
        <f t="shared" si="11"/>
        <v>18054</v>
      </c>
      <c r="D101" s="72">
        <f t="shared" si="11"/>
        <v>50000</v>
      </c>
      <c r="E101" s="72">
        <f t="shared" si="11"/>
        <v>0</v>
      </c>
      <c r="F101" s="316">
        <f t="shared" si="11"/>
        <v>50000</v>
      </c>
    </row>
    <row r="102" spans="1:6" ht="12.75">
      <c r="A102" s="202">
        <v>32</v>
      </c>
      <c r="B102" s="112" t="s">
        <v>42</v>
      </c>
      <c r="C102" s="321">
        <f>C103</f>
        <v>18054</v>
      </c>
      <c r="D102" s="72">
        <f>D103</f>
        <v>50000</v>
      </c>
      <c r="E102" s="72">
        <f>E103</f>
        <v>0</v>
      </c>
      <c r="F102" s="321">
        <f>F103</f>
        <v>50000</v>
      </c>
    </row>
    <row r="103" spans="1:6" ht="12.75">
      <c r="A103" s="203">
        <v>3234</v>
      </c>
      <c r="B103" s="56" t="s">
        <v>223</v>
      </c>
      <c r="C103" s="317">
        <v>18054</v>
      </c>
      <c r="D103" s="63">
        <v>50000</v>
      </c>
      <c r="E103" s="50">
        <f>F103-D103</f>
        <v>0</v>
      </c>
      <c r="F103" s="317">
        <v>50000</v>
      </c>
    </row>
    <row r="104" spans="1:6" ht="12.75">
      <c r="A104" s="207" t="s">
        <v>239</v>
      </c>
      <c r="B104" s="104"/>
      <c r="C104" s="365">
        <f>C105+C109+C114+C119+C123+C127+C132+C136+C140</f>
        <v>2585219</v>
      </c>
      <c r="D104" s="73">
        <f>D105+D109+D114+D119+D123+D127+D132+D136+D140</f>
        <v>10984000</v>
      </c>
      <c r="E104" s="73">
        <f>E105+E109+E114+E119+E123+E127+E132+E136+E140</f>
        <v>38500</v>
      </c>
      <c r="F104" s="365">
        <f>F105+F109+F114+F119+F123+F127+F132+F136+F140</f>
        <v>11022500</v>
      </c>
    </row>
    <row r="105" spans="1:6" ht="12.75">
      <c r="A105" s="196" t="s">
        <v>240</v>
      </c>
      <c r="B105" s="59"/>
      <c r="C105" s="360">
        <f aca="true" t="shared" si="12" ref="C105:F107">C106</f>
        <v>1172559</v>
      </c>
      <c r="D105" s="71">
        <f t="shared" si="12"/>
        <v>6807000</v>
      </c>
      <c r="E105" s="71">
        <f t="shared" si="12"/>
        <v>-89000</v>
      </c>
      <c r="F105" s="360">
        <f t="shared" si="12"/>
        <v>6718000</v>
      </c>
    </row>
    <row r="106" spans="1:6" ht="15.75" customHeight="1">
      <c r="A106" s="197">
        <v>4</v>
      </c>
      <c r="B106" s="67" t="s">
        <v>117</v>
      </c>
      <c r="C106" s="309">
        <f t="shared" si="12"/>
        <v>1172559</v>
      </c>
      <c r="D106" s="70">
        <f t="shared" si="12"/>
        <v>6807000</v>
      </c>
      <c r="E106" s="70">
        <f t="shared" si="12"/>
        <v>-89000</v>
      </c>
      <c r="F106" s="309">
        <f t="shared" si="12"/>
        <v>6718000</v>
      </c>
    </row>
    <row r="107" spans="1:6" ht="23.25" customHeight="1">
      <c r="A107" s="197">
        <v>42</v>
      </c>
      <c r="B107" s="68" t="s">
        <v>118</v>
      </c>
      <c r="C107" s="316">
        <f t="shared" si="12"/>
        <v>1172559</v>
      </c>
      <c r="D107" s="70">
        <f t="shared" si="12"/>
        <v>6807000</v>
      </c>
      <c r="E107" s="70">
        <f t="shared" si="12"/>
        <v>-89000</v>
      </c>
      <c r="F107" s="316">
        <f t="shared" si="12"/>
        <v>6718000</v>
      </c>
    </row>
    <row r="108" spans="1:6" ht="23.25" customHeight="1">
      <c r="A108" s="198">
        <v>4213</v>
      </c>
      <c r="B108" s="54" t="s">
        <v>385</v>
      </c>
      <c r="C108" s="310">
        <v>1172559</v>
      </c>
      <c r="D108" s="50">
        <v>6807000</v>
      </c>
      <c r="E108" s="50">
        <f>F108-D108</f>
        <v>-89000</v>
      </c>
      <c r="F108" s="310">
        <v>6718000</v>
      </c>
    </row>
    <row r="109" spans="1:6" ht="15" customHeight="1">
      <c r="A109" s="208" t="s">
        <v>268</v>
      </c>
      <c r="B109" s="106"/>
      <c r="C109" s="429">
        <f aca="true" t="shared" si="13" ref="C109:F110">C110</f>
        <v>285884</v>
      </c>
      <c r="D109" s="298">
        <f t="shared" si="13"/>
        <v>1780000</v>
      </c>
      <c r="E109" s="298">
        <f t="shared" si="13"/>
        <v>-70000</v>
      </c>
      <c r="F109" s="429">
        <f t="shared" si="13"/>
        <v>1710000</v>
      </c>
    </row>
    <row r="110" spans="1:6" ht="15" customHeight="1">
      <c r="A110" s="197">
        <v>4</v>
      </c>
      <c r="B110" s="108" t="s">
        <v>117</v>
      </c>
      <c r="C110" s="309">
        <f t="shared" si="13"/>
        <v>285884</v>
      </c>
      <c r="D110" s="70">
        <f t="shared" si="13"/>
        <v>1780000</v>
      </c>
      <c r="E110" s="70">
        <f t="shared" si="13"/>
        <v>-70000</v>
      </c>
      <c r="F110" s="309">
        <f t="shared" si="13"/>
        <v>1710000</v>
      </c>
    </row>
    <row r="111" spans="1:6" ht="15" customHeight="1">
      <c r="A111" s="197">
        <v>42</v>
      </c>
      <c r="B111" s="107" t="s">
        <v>191</v>
      </c>
      <c r="C111" s="323">
        <f>C112+C113</f>
        <v>285884</v>
      </c>
      <c r="D111" s="70">
        <f>D112+D113</f>
        <v>1780000</v>
      </c>
      <c r="E111" s="70">
        <f>E112+E113</f>
        <v>-70000</v>
      </c>
      <c r="F111" s="323">
        <f>F112+F113</f>
        <v>1710000</v>
      </c>
    </row>
    <row r="112" spans="1:6" ht="15" customHeight="1">
      <c r="A112" s="198">
        <v>4212</v>
      </c>
      <c r="B112" s="227" t="s">
        <v>267</v>
      </c>
      <c r="C112" s="324">
        <v>203005</v>
      </c>
      <c r="D112" s="64">
        <v>1450000</v>
      </c>
      <c r="E112" s="50">
        <f>F112-D112</f>
        <v>0</v>
      </c>
      <c r="F112" s="324">
        <v>1450000</v>
      </c>
    </row>
    <row r="113" spans="1:6" ht="15" customHeight="1">
      <c r="A113" s="198">
        <v>4212</v>
      </c>
      <c r="B113" s="227" t="s">
        <v>315</v>
      </c>
      <c r="C113" s="324">
        <v>82879</v>
      </c>
      <c r="D113" s="64">
        <v>330000</v>
      </c>
      <c r="E113" s="50">
        <f>F113-D113</f>
        <v>-70000</v>
      </c>
      <c r="F113" s="324">
        <v>260000</v>
      </c>
    </row>
    <row r="114" spans="1:6" ht="15" customHeight="1">
      <c r="A114" s="228" t="s">
        <v>329</v>
      </c>
      <c r="B114" s="229"/>
      <c r="C114" s="364">
        <f aca="true" t="shared" si="14" ref="C114:F115">C115</f>
        <v>270189</v>
      </c>
      <c r="D114" s="75">
        <f t="shared" si="14"/>
        <v>571000</v>
      </c>
      <c r="E114" s="75">
        <f t="shared" si="14"/>
        <v>0</v>
      </c>
      <c r="F114" s="364">
        <f t="shared" si="14"/>
        <v>571000</v>
      </c>
    </row>
    <row r="115" spans="1:6" ht="15" customHeight="1">
      <c r="A115" s="232">
        <v>4</v>
      </c>
      <c r="B115" s="233" t="s">
        <v>117</v>
      </c>
      <c r="C115" s="325">
        <f t="shared" si="14"/>
        <v>270189</v>
      </c>
      <c r="D115" s="231">
        <f t="shared" si="14"/>
        <v>571000</v>
      </c>
      <c r="E115" s="231">
        <f t="shared" si="14"/>
        <v>0</v>
      </c>
      <c r="F115" s="325">
        <f t="shared" si="14"/>
        <v>571000</v>
      </c>
    </row>
    <row r="116" spans="1:6" ht="15" customHeight="1">
      <c r="A116" s="232">
        <v>42</v>
      </c>
      <c r="B116" s="233" t="s">
        <v>286</v>
      </c>
      <c r="C116" s="325">
        <f>C117+C118</f>
        <v>270189</v>
      </c>
      <c r="D116" s="231">
        <f>D117+D118</f>
        <v>571000</v>
      </c>
      <c r="E116" s="231">
        <f>E117+E118</f>
        <v>0</v>
      </c>
      <c r="F116" s="325">
        <f>F117+F118</f>
        <v>571000</v>
      </c>
    </row>
    <row r="117" spans="1:6" ht="15" customHeight="1">
      <c r="A117" s="198">
        <v>4214</v>
      </c>
      <c r="B117" s="227" t="s">
        <v>330</v>
      </c>
      <c r="C117" s="324"/>
      <c r="D117" s="64">
        <v>300000</v>
      </c>
      <c r="E117" s="50">
        <f>F117-D117</f>
        <v>0</v>
      </c>
      <c r="F117" s="324">
        <v>300000</v>
      </c>
    </row>
    <row r="118" spans="1:6" ht="15" customHeight="1">
      <c r="A118" s="198">
        <v>4214</v>
      </c>
      <c r="B118" s="227" t="s">
        <v>328</v>
      </c>
      <c r="C118" s="324">
        <v>270189</v>
      </c>
      <c r="D118" s="64">
        <v>271000</v>
      </c>
      <c r="E118" s="50">
        <f>F118-D118</f>
        <v>0</v>
      </c>
      <c r="F118" s="324">
        <v>271000</v>
      </c>
    </row>
    <row r="119" spans="1:6" ht="15" customHeight="1">
      <c r="A119" s="234" t="s">
        <v>290</v>
      </c>
      <c r="B119" s="229"/>
      <c r="C119" s="364">
        <f aca="true" t="shared" si="15" ref="C119:F121">C120</f>
        <v>0</v>
      </c>
      <c r="D119" s="75">
        <f t="shared" si="15"/>
        <v>300000</v>
      </c>
      <c r="E119" s="75">
        <f t="shared" si="15"/>
        <v>0</v>
      </c>
      <c r="F119" s="364">
        <f t="shared" si="15"/>
        <v>300000</v>
      </c>
    </row>
    <row r="120" spans="1:6" ht="15" customHeight="1">
      <c r="A120" s="232">
        <v>4</v>
      </c>
      <c r="B120" s="230" t="s">
        <v>287</v>
      </c>
      <c r="C120" s="326">
        <f t="shared" si="15"/>
        <v>0</v>
      </c>
      <c r="D120" s="231">
        <f t="shared" si="15"/>
        <v>300000</v>
      </c>
      <c r="E120" s="231">
        <f t="shared" si="15"/>
        <v>0</v>
      </c>
      <c r="F120" s="326">
        <f t="shared" si="15"/>
        <v>300000</v>
      </c>
    </row>
    <row r="121" spans="1:6" ht="15" customHeight="1">
      <c r="A121" s="232">
        <v>42</v>
      </c>
      <c r="B121" s="233" t="s">
        <v>288</v>
      </c>
      <c r="C121" s="363">
        <f t="shared" si="15"/>
        <v>0</v>
      </c>
      <c r="D121" s="231">
        <f t="shared" si="15"/>
        <v>300000</v>
      </c>
      <c r="E121" s="231">
        <f t="shared" si="15"/>
        <v>0</v>
      </c>
      <c r="F121" s="363">
        <f t="shared" si="15"/>
        <v>300000</v>
      </c>
    </row>
    <row r="122" spans="1:6" ht="15" customHeight="1">
      <c r="A122" s="198">
        <v>4214</v>
      </c>
      <c r="B122" s="227" t="s">
        <v>289</v>
      </c>
      <c r="C122" s="324"/>
      <c r="D122" s="64">
        <v>300000</v>
      </c>
      <c r="E122" s="50">
        <f>F122-D122</f>
        <v>0</v>
      </c>
      <c r="F122" s="324">
        <v>300000</v>
      </c>
    </row>
    <row r="123" spans="1:6" ht="15" customHeight="1">
      <c r="A123" s="209" t="s">
        <v>213</v>
      </c>
      <c r="B123" s="120" t="s">
        <v>248</v>
      </c>
      <c r="C123" s="327">
        <f aca="true" t="shared" si="16" ref="C123:F125">C124</f>
        <v>1130</v>
      </c>
      <c r="D123" s="75">
        <f t="shared" si="16"/>
        <v>50000</v>
      </c>
      <c r="E123" s="75">
        <f t="shared" si="16"/>
        <v>-20000</v>
      </c>
      <c r="F123" s="327">
        <f t="shared" si="16"/>
        <v>30000</v>
      </c>
    </row>
    <row r="124" spans="1:6" ht="15" customHeight="1">
      <c r="A124" s="197">
        <v>4</v>
      </c>
      <c r="B124" s="108" t="s">
        <v>117</v>
      </c>
      <c r="C124" s="309">
        <f t="shared" si="16"/>
        <v>1130</v>
      </c>
      <c r="D124" s="70">
        <f t="shared" si="16"/>
        <v>50000</v>
      </c>
      <c r="E124" s="70">
        <f t="shared" si="16"/>
        <v>-20000</v>
      </c>
      <c r="F124" s="309">
        <f t="shared" si="16"/>
        <v>30000</v>
      </c>
    </row>
    <row r="125" spans="1:6" ht="15" customHeight="1">
      <c r="A125" s="210">
        <v>42</v>
      </c>
      <c r="B125" s="108" t="s">
        <v>211</v>
      </c>
      <c r="C125" s="309">
        <f t="shared" si="16"/>
        <v>1130</v>
      </c>
      <c r="D125" s="70">
        <f t="shared" si="16"/>
        <v>50000</v>
      </c>
      <c r="E125" s="70">
        <f t="shared" si="16"/>
        <v>-20000</v>
      </c>
      <c r="F125" s="309">
        <f t="shared" si="16"/>
        <v>30000</v>
      </c>
    </row>
    <row r="126" spans="1:6" ht="15" customHeight="1">
      <c r="A126" s="198">
        <v>4231</v>
      </c>
      <c r="B126" s="114" t="s">
        <v>276</v>
      </c>
      <c r="C126" s="310">
        <v>1130</v>
      </c>
      <c r="D126" s="50">
        <v>50000</v>
      </c>
      <c r="E126" s="50">
        <f>F126-D126</f>
        <v>-20000</v>
      </c>
      <c r="F126" s="310">
        <v>30000</v>
      </c>
    </row>
    <row r="127" spans="1:6" ht="15" customHeight="1">
      <c r="A127" s="234" t="s">
        <v>312</v>
      </c>
      <c r="B127" s="127"/>
      <c r="C127" s="360">
        <f>C128</f>
        <v>0</v>
      </c>
      <c r="D127" s="361">
        <f aca="true" t="shared" si="17" ref="C127:F128">D128</f>
        <v>350000</v>
      </c>
      <c r="E127" s="361">
        <f t="shared" si="17"/>
        <v>217500</v>
      </c>
      <c r="F127" s="360">
        <f t="shared" si="17"/>
        <v>567500</v>
      </c>
    </row>
    <row r="128" spans="1:6" ht="15" customHeight="1">
      <c r="A128" s="232">
        <v>4</v>
      </c>
      <c r="B128" s="108" t="s">
        <v>117</v>
      </c>
      <c r="C128" s="309">
        <f t="shared" si="17"/>
        <v>0</v>
      </c>
      <c r="D128" s="231">
        <f t="shared" si="17"/>
        <v>350000</v>
      </c>
      <c r="E128" s="231">
        <f t="shared" si="17"/>
        <v>217500</v>
      </c>
      <c r="F128" s="309">
        <f t="shared" si="17"/>
        <v>567500</v>
      </c>
    </row>
    <row r="129" spans="1:6" ht="15" customHeight="1">
      <c r="A129" s="232">
        <v>42</v>
      </c>
      <c r="B129" s="108" t="s">
        <v>211</v>
      </c>
      <c r="C129" s="309">
        <f>C130+C131</f>
        <v>0</v>
      </c>
      <c r="D129" s="231">
        <f>D130+D131</f>
        <v>350000</v>
      </c>
      <c r="E129" s="231">
        <f>E130+E131</f>
        <v>217500</v>
      </c>
      <c r="F129" s="309">
        <f>F130+F131</f>
        <v>567500</v>
      </c>
    </row>
    <row r="130" spans="1:6" ht="15" customHeight="1">
      <c r="A130" s="198">
        <v>4214</v>
      </c>
      <c r="B130" s="114" t="s">
        <v>359</v>
      </c>
      <c r="C130" s="310"/>
      <c r="D130" s="50">
        <v>350000</v>
      </c>
      <c r="E130" s="50">
        <f>F130-D130</f>
        <v>0</v>
      </c>
      <c r="F130" s="310">
        <v>350000</v>
      </c>
    </row>
    <row r="131" spans="1:6" ht="15" customHeight="1">
      <c r="A131" s="198">
        <v>4214</v>
      </c>
      <c r="B131" s="114" t="s">
        <v>375</v>
      </c>
      <c r="C131" s="310">
        <v>0</v>
      </c>
      <c r="D131" s="50">
        <v>0</v>
      </c>
      <c r="E131" s="50">
        <f>F131-C131</f>
        <v>217500</v>
      </c>
      <c r="F131" s="310">
        <v>217500</v>
      </c>
    </row>
    <row r="132" spans="1:6" ht="15" customHeight="1">
      <c r="A132" s="234" t="s">
        <v>313</v>
      </c>
      <c r="B132" s="127"/>
      <c r="C132" s="360">
        <f aca="true" t="shared" si="18" ref="C132:F134">C133</f>
        <v>0</v>
      </c>
      <c r="D132" s="361">
        <f t="shared" si="18"/>
        <v>50000</v>
      </c>
      <c r="E132" s="361">
        <f t="shared" si="18"/>
        <v>0</v>
      </c>
      <c r="F132" s="360">
        <f t="shared" si="18"/>
        <v>50000</v>
      </c>
    </row>
    <row r="133" spans="1:6" ht="15" customHeight="1">
      <c r="A133" s="232">
        <v>4</v>
      </c>
      <c r="B133" s="108" t="s">
        <v>117</v>
      </c>
      <c r="C133" s="362">
        <f t="shared" si="18"/>
        <v>0</v>
      </c>
      <c r="D133" s="231">
        <f t="shared" si="18"/>
        <v>50000</v>
      </c>
      <c r="E133" s="231">
        <f t="shared" si="18"/>
        <v>0</v>
      </c>
      <c r="F133" s="362">
        <f t="shared" si="18"/>
        <v>50000</v>
      </c>
    </row>
    <row r="134" spans="1:6" ht="15" customHeight="1">
      <c r="A134" s="232">
        <v>42</v>
      </c>
      <c r="B134" s="108" t="s">
        <v>211</v>
      </c>
      <c r="C134" s="362">
        <f t="shared" si="18"/>
        <v>0</v>
      </c>
      <c r="D134" s="231">
        <f t="shared" si="18"/>
        <v>50000</v>
      </c>
      <c r="E134" s="231">
        <f t="shared" si="18"/>
        <v>0</v>
      </c>
      <c r="F134" s="362">
        <f t="shared" si="18"/>
        <v>50000</v>
      </c>
    </row>
    <row r="135" spans="1:6" ht="15" customHeight="1">
      <c r="A135" s="198">
        <v>4214</v>
      </c>
      <c r="B135" s="114" t="s">
        <v>314</v>
      </c>
      <c r="C135" s="310"/>
      <c r="D135" s="50">
        <v>50000</v>
      </c>
      <c r="E135" s="50">
        <f>F135-D135</f>
        <v>0</v>
      </c>
      <c r="F135" s="310">
        <v>50000</v>
      </c>
    </row>
    <row r="136" spans="1:6" ht="15" customHeight="1">
      <c r="A136" s="234" t="s">
        <v>325</v>
      </c>
      <c r="B136" s="127"/>
      <c r="C136" s="360">
        <f aca="true" t="shared" si="19" ref="C136:F138">C137</f>
        <v>0</v>
      </c>
      <c r="D136" s="361">
        <f t="shared" si="19"/>
        <v>220000</v>
      </c>
      <c r="E136" s="361">
        <f t="shared" si="19"/>
        <v>0</v>
      </c>
      <c r="F136" s="360">
        <f t="shared" si="19"/>
        <v>220000</v>
      </c>
    </row>
    <row r="137" spans="1:6" ht="15" customHeight="1">
      <c r="A137" s="232">
        <v>4</v>
      </c>
      <c r="B137" s="108" t="s">
        <v>117</v>
      </c>
      <c r="C137" s="309">
        <f t="shared" si="19"/>
        <v>0</v>
      </c>
      <c r="D137" s="231">
        <f t="shared" si="19"/>
        <v>220000</v>
      </c>
      <c r="E137" s="231">
        <f t="shared" si="19"/>
        <v>0</v>
      </c>
      <c r="F137" s="309">
        <f t="shared" si="19"/>
        <v>220000</v>
      </c>
    </row>
    <row r="138" spans="1:6" ht="15" customHeight="1">
      <c r="A138" s="232">
        <v>42</v>
      </c>
      <c r="B138" s="242" t="s">
        <v>286</v>
      </c>
      <c r="C138" s="323">
        <f t="shared" si="19"/>
        <v>0</v>
      </c>
      <c r="D138" s="231">
        <f t="shared" si="19"/>
        <v>220000</v>
      </c>
      <c r="E138" s="231">
        <f t="shared" si="19"/>
        <v>0</v>
      </c>
      <c r="F138" s="323">
        <f t="shared" si="19"/>
        <v>220000</v>
      </c>
    </row>
    <row r="139" spans="1:6" ht="15" customHeight="1">
      <c r="A139" s="198">
        <v>4212</v>
      </c>
      <c r="B139" s="114" t="s">
        <v>361</v>
      </c>
      <c r="C139" s="310"/>
      <c r="D139" s="50">
        <v>220000</v>
      </c>
      <c r="E139" s="50">
        <f>F139-D139</f>
        <v>0</v>
      </c>
      <c r="F139" s="310">
        <v>220000</v>
      </c>
    </row>
    <row r="140" spans="1:6" s="11" customFormat="1" ht="15" customHeight="1">
      <c r="A140" s="234" t="s">
        <v>350</v>
      </c>
      <c r="B140" s="127"/>
      <c r="C140" s="360">
        <f aca="true" t="shared" si="20" ref="C140:F142">C141</f>
        <v>855457</v>
      </c>
      <c r="D140" s="361">
        <f t="shared" si="20"/>
        <v>856000</v>
      </c>
      <c r="E140" s="361">
        <f t="shared" si="20"/>
        <v>0</v>
      </c>
      <c r="F140" s="360">
        <f t="shared" si="20"/>
        <v>856000</v>
      </c>
    </row>
    <row r="141" spans="1:6" ht="15" customHeight="1">
      <c r="A141" s="232">
        <v>4</v>
      </c>
      <c r="B141" s="108" t="s">
        <v>117</v>
      </c>
      <c r="C141" s="323">
        <f t="shared" si="20"/>
        <v>855457</v>
      </c>
      <c r="D141" s="231">
        <f t="shared" si="20"/>
        <v>856000</v>
      </c>
      <c r="E141" s="231">
        <f t="shared" si="20"/>
        <v>0</v>
      </c>
      <c r="F141" s="323">
        <f t="shared" si="20"/>
        <v>856000</v>
      </c>
    </row>
    <row r="142" spans="1:6" ht="15" customHeight="1">
      <c r="A142" s="210">
        <v>42</v>
      </c>
      <c r="B142" s="108" t="s">
        <v>348</v>
      </c>
      <c r="C142" s="323">
        <f t="shared" si="20"/>
        <v>855457</v>
      </c>
      <c r="D142" s="231">
        <f t="shared" si="20"/>
        <v>856000</v>
      </c>
      <c r="E142" s="231">
        <f t="shared" si="20"/>
        <v>0</v>
      </c>
      <c r="F142" s="323">
        <f t="shared" si="20"/>
        <v>856000</v>
      </c>
    </row>
    <row r="143" spans="1:6" ht="15" customHeight="1">
      <c r="A143" s="198">
        <v>4213</v>
      </c>
      <c r="B143" s="114" t="s">
        <v>349</v>
      </c>
      <c r="C143" s="310">
        <v>855457</v>
      </c>
      <c r="D143" s="50">
        <v>856000</v>
      </c>
      <c r="E143" s="50">
        <f>F143-D143</f>
        <v>0</v>
      </c>
      <c r="F143" s="310">
        <v>856000</v>
      </c>
    </row>
    <row r="144" spans="1:6" ht="15" customHeight="1">
      <c r="A144" s="211" t="s">
        <v>215</v>
      </c>
      <c r="B144" s="125" t="s">
        <v>236</v>
      </c>
      <c r="C144" s="328">
        <f aca="true" t="shared" si="21" ref="C144:F149">C145</f>
        <v>0</v>
      </c>
      <c r="D144" s="299">
        <f t="shared" si="21"/>
        <v>1300000</v>
      </c>
      <c r="E144" s="299">
        <f t="shared" si="21"/>
        <v>0</v>
      </c>
      <c r="F144" s="328">
        <f t="shared" si="21"/>
        <v>1300000</v>
      </c>
    </row>
    <row r="145" spans="1:6" ht="15" customHeight="1">
      <c r="A145" s="211" t="s">
        <v>216</v>
      </c>
      <c r="B145" s="125"/>
      <c r="C145" s="328">
        <f t="shared" si="21"/>
        <v>0</v>
      </c>
      <c r="D145" s="299">
        <f t="shared" si="21"/>
        <v>1300000</v>
      </c>
      <c r="E145" s="299">
        <f t="shared" si="21"/>
        <v>0</v>
      </c>
      <c r="F145" s="328">
        <f t="shared" si="21"/>
        <v>1300000</v>
      </c>
    </row>
    <row r="146" spans="1:6" ht="15" customHeight="1">
      <c r="A146" s="212" t="s">
        <v>283</v>
      </c>
      <c r="B146" s="126"/>
      <c r="C146" s="329">
        <f>C147+C151</f>
        <v>0</v>
      </c>
      <c r="D146" s="74">
        <f>D147+D151</f>
        <v>1300000</v>
      </c>
      <c r="E146" s="74">
        <f>E147+E151</f>
        <v>0</v>
      </c>
      <c r="F146" s="329">
        <f>F147+F151</f>
        <v>1300000</v>
      </c>
    </row>
    <row r="147" spans="1:6" ht="15" customHeight="1">
      <c r="A147" s="196" t="s">
        <v>217</v>
      </c>
      <c r="B147" s="127"/>
      <c r="C147" s="322">
        <f t="shared" si="21"/>
        <v>0</v>
      </c>
      <c r="D147" s="75">
        <f t="shared" si="21"/>
        <v>300000</v>
      </c>
      <c r="E147" s="75">
        <f t="shared" si="21"/>
        <v>0</v>
      </c>
      <c r="F147" s="322">
        <f t="shared" si="21"/>
        <v>300000</v>
      </c>
    </row>
    <row r="148" spans="1:6" ht="15" customHeight="1">
      <c r="A148" s="197">
        <v>3</v>
      </c>
      <c r="B148" s="108" t="s">
        <v>98</v>
      </c>
      <c r="C148" s="309">
        <f t="shared" si="21"/>
        <v>0</v>
      </c>
      <c r="D148" s="70">
        <f t="shared" si="21"/>
        <v>300000</v>
      </c>
      <c r="E148" s="70">
        <f t="shared" si="21"/>
        <v>0</v>
      </c>
      <c r="F148" s="309">
        <f t="shared" si="21"/>
        <v>300000</v>
      </c>
    </row>
    <row r="149" spans="1:6" ht="15" customHeight="1">
      <c r="A149" s="197">
        <v>35</v>
      </c>
      <c r="B149" s="108" t="s">
        <v>218</v>
      </c>
      <c r="C149" s="309">
        <f t="shared" si="21"/>
        <v>0</v>
      </c>
      <c r="D149" s="70">
        <f t="shared" si="21"/>
        <v>300000</v>
      </c>
      <c r="E149" s="70">
        <f t="shared" si="21"/>
        <v>0</v>
      </c>
      <c r="F149" s="309">
        <f t="shared" si="21"/>
        <v>300000</v>
      </c>
    </row>
    <row r="150" spans="1:6" ht="15" customHeight="1">
      <c r="A150" s="198">
        <v>3523</v>
      </c>
      <c r="B150" s="114" t="s">
        <v>219</v>
      </c>
      <c r="C150" s="310"/>
      <c r="D150" s="50">
        <v>300000</v>
      </c>
      <c r="E150" s="50">
        <f>F150-D150</f>
        <v>0</v>
      </c>
      <c r="F150" s="310">
        <v>300000</v>
      </c>
    </row>
    <row r="151" spans="1:6" ht="15" customHeight="1">
      <c r="A151" s="234" t="s">
        <v>321</v>
      </c>
      <c r="B151" s="127"/>
      <c r="C151" s="322">
        <f aca="true" t="shared" si="22" ref="C151:F153">C152</f>
        <v>0</v>
      </c>
      <c r="D151" s="75">
        <f t="shared" si="22"/>
        <v>1000000</v>
      </c>
      <c r="E151" s="75">
        <f t="shared" si="22"/>
        <v>0</v>
      </c>
      <c r="F151" s="322">
        <f t="shared" si="22"/>
        <v>1000000</v>
      </c>
    </row>
    <row r="152" spans="1:6" ht="15" customHeight="1">
      <c r="A152" s="232">
        <v>5</v>
      </c>
      <c r="B152" s="108" t="s">
        <v>322</v>
      </c>
      <c r="C152" s="309">
        <f t="shared" si="22"/>
        <v>0</v>
      </c>
      <c r="D152" s="231">
        <f t="shared" si="22"/>
        <v>1000000</v>
      </c>
      <c r="E152" s="231">
        <f t="shared" si="22"/>
        <v>0</v>
      </c>
      <c r="F152" s="309">
        <f t="shared" si="22"/>
        <v>1000000</v>
      </c>
    </row>
    <row r="153" spans="1:6" ht="15" customHeight="1">
      <c r="A153" s="232">
        <v>53</v>
      </c>
      <c r="B153" s="108" t="s">
        <v>323</v>
      </c>
      <c r="C153" s="309">
        <f t="shared" si="22"/>
        <v>0</v>
      </c>
      <c r="D153" s="231">
        <f t="shared" si="22"/>
        <v>1000000</v>
      </c>
      <c r="E153" s="231">
        <f t="shared" si="22"/>
        <v>0</v>
      </c>
      <c r="F153" s="309">
        <f t="shared" si="22"/>
        <v>1000000</v>
      </c>
    </row>
    <row r="154" spans="1:6" ht="15" customHeight="1">
      <c r="A154" s="198">
        <v>5341</v>
      </c>
      <c r="B154" s="114" t="s">
        <v>324</v>
      </c>
      <c r="C154" s="310"/>
      <c r="D154" s="50">
        <v>1000000</v>
      </c>
      <c r="E154" s="50">
        <f>F154-D154</f>
        <v>0</v>
      </c>
      <c r="F154" s="310">
        <v>1000000</v>
      </c>
    </row>
    <row r="155" spans="1:6" ht="16.5" customHeight="1">
      <c r="A155" s="194" t="s">
        <v>119</v>
      </c>
      <c r="B155" s="97" t="s">
        <v>235</v>
      </c>
      <c r="C155" s="330">
        <f aca="true" t="shared" si="23" ref="C155:F160">C156</f>
        <v>221367</v>
      </c>
      <c r="D155" s="80">
        <f t="shared" si="23"/>
        <v>502000</v>
      </c>
      <c r="E155" s="80">
        <f t="shared" si="23"/>
        <v>0</v>
      </c>
      <c r="F155" s="330">
        <f t="shared" si="23"/>
        <v>502000</v>
      </c>
    </row>
    <row r="156" spans="1:6" ht="18" customHeight="1">
      <c r="A156" s="211" t="s">
        <v>120</v>
      </c>
      <c r="B156" s="51"/>
      <c r="C156" s="328">
        <f t="shared" si="23"/>
        <v>221367</v>
      </c>
      <c r="D156" s="80">
        <f t="shared" si="23"/>
        <v>502000</v>
      </c>
      <c r="E156" s="80">
        <f t="shared" si="23"/>
        <v>0</v>
      </c>
      <c r="F156" s="328">
        <f t="shared" si="23"/>
        <v>502000</v>
      </c>
    </row>
    <row r="157" spans="1:6" ht="19.5" customHeight="1">
      <c r="A157" s="195" t="s">
        <v>121</v>
      </c>
      <c r="B157" s="52"/>
      <c r="C157" s="307">
        <f t="shared" si="23"/>
        <v>221367</v>
      </c>
      <c r="D157" s="74">
        <f t="shared" si="23"/>
        <v>502000</v>
      </c>
      <c r="E157" s="74">
        <f t="shared" si="23"/>
        <v>0</v>
      </c>
      <c r="F157" s="307">
        <f t="shared" si="23"/>
        <v>502000</v>
      </c>
    </row>
    <row r="158" spans="1:6" s="19" customFormat="1" ht="15" customHeight="1">
      <c r="A158" s="196" t="s">
        <v>122</v>
      </c>
      <c r="B158" s="53"/>
      <c r="C158" s="308">
        <f t="shared" si="23"/>
        <v>221367</v>
      </c>
      <c r="D158" s="75">
        <f t="shared" si="23"/>
        <v>502000</v>
      </c>
      <c r="E158" s="75">
        <f t="shared" si="23"/>
        <v>0</v>
      </c>
      <c r="F158" s="308">
        <f t="shared" si="23"/>
        <v>502000</v>
      </c>
    </row>
    <row r="159" spans="1:6" s="19" customFormat="1" ht="15" customHeight="1">
      <c r="A159" s="197">
        <v>3</v>
      </c>
      <c r="B159" s="67" t="s">
        <v>98</v>
      </c>
      <c r="C159" s="309">
        <f t="shared" si="23"/>
        <v>221367</v>
      </c>
      <c r="D159" s="70">
        <f t="shared" si="23"/>
        <v>502000</v>
      </c>
      <c r="E159" s="70">
        <f t="shared" si="23"/>
        <v>0</v>
      </c>
      <c r="F159" s="309">
        <f t="shared" si="23"/>
        <v>502000</v>
      </c>
    </row>
    <row r="160" spans="1:6" s="19" customFormat="1" ht="15" customHeight="1">
      <c r="A160" s="197">
        <v>38</v>
      </c>
      <c r="B160" s="67" t="s">
        <v>99</v>
      </c>
      <c r="C160" s="309">
        <f t="shared" si="23"/>
        <v>221367</v>
      </c>
      <c r="D160" s="70">
        <f t="shared" si="23"/>
        <v>502000</v>
      </c>
      <c r="E160" s="70">
        <f t="shared" si="23"/>
        <v>0</v>
      </c>
      <c r="F160" s="309">
        <f t="shared" si="23"/>
        <v>502000</v>
      </c>
    </row>
    <row r="161" spans="1:6" s="19" customFormat="1" ht="15" customHeight="1">
      <c r="A161" s="198">
        <v>3811</v>
      </c>
      <c r="B161" s="54" t="s">
        <v>100</v>
      </c>
      <c r="C161" s="310">
        <v>221367</v>
      </c>
      <c r="D161" s="50">
        <v>502000</v>
      </c>
      <c r="E161" s="50">
        <f>F161-D161</f>
        <v>0</v>
      </c>
      <c r="F161" s="310">
        <v>502000</v>
      </c>
    </row>
    <row r="162" spans="1:6" s="19" customFormat="1" ht="15" customHeight="1">
      <c r="A162" s="194" t="s">
        <v>123</v>
      </c>
      <c r="B162" s="97" t="s">
        <v>249</v>
      </c>
      <c r="C162" s="330">
        <f aca="true" t="shared" si="24" ref="C162:F163">C163</f>
        <v>52273</v>
      </c>
      <c r="D162" s="80">
        <f t="shared" si="24"/>
        <v>100000</v>
      </c>
      <c r="E162" s="80">
        <f t="shared" si="24"/>
        <v>-1800</v>
      </c>
      <c r="F162" s="330">
        <f t="shared" si="24"/>
        <v>98200</v>
      </c>
    </row>
    <row r="163" spans="1:6" s="19" customFormat="1" ht="18" customHeight="1">
      <c r="A163" s="211" t="s">
        <v>124</v>
      </c>
      <c r="B163" s="51"/>
      <c r="C163" s="328">
        <f t="shared" si="24"/>
        <v>52273</v>
      </c>
      <c r="D163" s="80">
        <f t="shared" si="24"/>
        <v>100000</v>
      </c>
      <c r="E163" s="80">
        <f t="shared" si="24"/>
        <v>-1800</v>
      </c>
      <c r="F163" s="328">
        <f t="shared" si="24"/>
        <v>98200</v>
      </c>
    </row>
    <row r="164" spans="1:6" s="19" customFormat="1" ht="17.25" customHeight="1">
      <c r="A164" s="195" t="s">
        <v>125</v>
      </c>
      <c r="B164" s="52"/>
      <c r="C164" s="307">
        <f>C165+C170+C174</f>
        <v>52273</v>
      </c>
      <c r="D164" s="74">
        <f>D165+D170+D174</f>
        <v>100000</v>
      </c>
      <c r="E164" s="74">
        <f>E165+E170+E174</f>
        <v>-1800</v>
      </c>
      <c r="F164" s="307">
        <f>F165+F170+F174</f>
        <v>98200</v>
      </c>
    </row>
    <row r="165" spans="1:6" s="19" customFormat="1" ht="15" customHeight="1">
      <c r="A165" s="196" t="s">
        <v>126</v>
      </c>
      <c r="B165" s="53"/>
      <c r="C165" s="308">
        <f aca="true" t="shared" si="25" ref="C165:F166">C166</f>
        <v>37773</v>
      </c>
      <c r="D165" s="75">
        <f t="shared" si="25"/>
        <v>40000</v>
      </c>
      <c r="E165" s="75">
        <f t="shared" si="25"/>
        <v>-1800</v>
      </c>
      <c r="F165" s="308">
        <f t="shared" si="25"/>
        <v>38200</v>
      </c>
    </row>
    <row r="166" spans="1:6" s="19" customFormat="1" ht="15" customHeight="1">
      <c r="A166" s="197">
        <v>3</v>
      </c>
      <c r="B166" s="67" t="s">
        <v>98</v>
      </c>
      <c r="C166" s="309">
        <f t="shared" si="25"/>
        <v>37773</v>
      </c>
      <c r="D166" s="70">
        <f t="shared" si="25"/>
        <v>40000</v>
      </c>
      <c r="E166" s="70">
        <f t="shared" si="25"/>
        <v>-1800</v>
      </c>
      <c r="F166" s="309">
        <f t="shared" si="25"/>
        <v>38200</v>
      </c>
    </row>
    <row r="167" spans="1:6" s="19" customFormat="1" ht="15" customHeight="1">
      <c r="A167" s="197">
        <v>32</v>
      </c>
      <c r="B167" s="67" t="s">
        <v>42</v>
      </c>
      <c r="C167" s="309">
        <f>C168+C169</f>
        <v>37773</v>
      </c>
      <c r="D167" s="70">
        <f>D168+D169</f>
        <v>40000</v>
      </c>
      <c r="E167" s="70">
        <f>E168+E169</f>
        <v>-1800</v>
      </c>
      <c r="F167" s="309">
        <f>F168+F169</f>
        <v>38200</v>
      </c>
    </row>
    <row r="168" spans="1:6" s="19" customFormat="1" ht="15" customHeight="1">
      <c r="A168" s="198">
        <v>3234</v>
      </c>
      <c r="B168" s="54" t="s">
        <v>127</v>
      </c>
      <c r="C168" s="310">
        <v>35583</v>
      </c>
      <c r="D168" s="50">
        <v>37000</v>
      </c>
      <c r="E168" s="50">
        <f>F168-D168</f>
        <v>-1000</v>
      </c>
      <c r="F168" s="310">
        <v>36000</v>
      </c>
    </row>
    <row r="169" spans="1:6" s="19" customFormat="1" ht="15" customHeight="1">
      <c r="A169" s="198">
        <v>3234</v>
      </c>
      <c r="B169" s="54" t="s">
        <v>196</v>
      </c>
      <c r="C169" s="310">
        <v>2190</v>
      </c>
      <c r="D169" s="50">
        <v>3000</v>
      </c>
      <c r="E169" s="50">
        <f>F169-D169</f>
        <v>-800</v>
      </c>
      <c r="F169" s="310">
        <v>2200</v>
      </c>
    </row>
    <row r="170" spans="1:6" s="19" customFormat="1" ht="15" customHeight="1">
      <c r="A170" s="196" t="s">
        <v>128</v>
      </c>
      <c r="B170" s="53"/>
      <c r="C170" s="308">
        <f aca="true" t="shared" si="26" ref="C170:F171">C171</f>
        <v>14500</v>
      </c>
      <c r="D170" s="75">
        <f t="shared" si="26"/>
        <v>30000</v>
      </c>
      <c r="E170" s="75">
        <f t="shared" si="26"/>
        <v>0</v>
      </c>
      <c r="F170" s="308">
        <f t="shared" si="26"/>
        <v>30000</v>
      </c>
    </row>
    <row r="171" spans="1:6" s="19" customFormat="1" ht="15" customHeight="1">
      <c r="A171" s="197">
        <v>3</v>
      </c>
      <c r="B171" s="67" t="s">
        <v>98</v>
      </c>
      <c r="C171" s="309">
        <f t="shared" si="26"/>
        <v>14500</v>
      </c>
      <c r="D171" s="70">
        <f t="shared" si="26"/>
        <v>30000</v>
      </c>
      <c r="E171" s="70">
        <f t="shared" si="26"/>
        <v>0</v>
      </c>
      <c r="F171" s="309">
        <f t="shared" si="26"/>
        <v>30000</v>
      </c>
    </row>
    <row r="172" spans="1:6" s="19" customFormat="1" ht="15" customHeight="1">
      <c r="A172" s="197">
        <v>32</v>
      </c>
      <c r="B172" s="67" t="s">
        <v>42</v>
      </c>
      <c r="C172" s="309">
        <f>C173</f>
        <v>14500</v>
      </c>
      <c r="D172" s="70">
        <f>D173</f>
        <v>30000</v>
      </c>
      <c r="E172" s="70">
        <f>E173</f>
        <v>0</v>
      </c>
      <c r="F172" s="309">
        <f>F173</f>
        <v>30000</v>
      </c>
    </row>
    <row r="173" spans="1:6" s="19" customFormat="1" ht="15" customHeight="1">
      <c r="A173" s="213">
        <v>3236</v>
      </c>
      <c r="B173" s="111" t="s">
        <v>194</v>
      </c>
      <c r="C173" s="331">
        <v>14500</v>
      </c>
      <c r="D173" s="64">
        <v>30000</v>
      </c>
      <c r="E173" s="50">
        <f>F173-D173</f>
        <v>0</v>
      </c>
      <c r="F173" s="331">
        <v>30000</v>
      </c>
    </row>
    <row r="174" spans="1:6" s="267" customFormat="1" ht="15" customHeight="1">
      <c r="A174" s="234" t="s">
        <v>310</v>
      </c>
      <c r="B174" s="127"/>
      <c r="C174" s="360">
        <f aca="true" t="shared" si="27" ref="C174:F176">C175</f>
        <v>0</v>
      </c>
      <c r="D174" s="361">
        <f>D175</f>
        <v>30000</v>
      </c>
      <c r="E174" s="361">
        <f t="shared" si="27"/>
        <v>0</v>
      </c>
      <c r="F174" s="360">
        <f t="shared" si="27"/>
        <v>30000</v>
      </c>
    </row>
    <row r="175" spans="1:6" s="19" customFormat="1" ht="15" customHeight="1">
      <c r="A175" s="210">
        <v>3</v>
      </c>
      <c r="B175" s="108" t="s">
        <v>98</v>
      </c>
      <c r="C175" s="309">
        <f t="shared" si="27"/>
        <v>0</v>
      </c>
      <c r="D175" s="396">
        <f t="shared" si="27"/>
        <v>30000</v>
      </c>
      <c r="E175" s="231">
        <f t="shared" si="27"/>
        <v>0</v>
      </c>
      <c r="F175" s="309">
        <f t="shared" si="27"/>
        <v>30000</v>
      </c>
    </row>
    <row r="176" spans="1:6" s="19" customFormat="1" ht="15" customHeight="1">
      <c r="A176" s="232">
        <v>32</v>
      </c>
      <c r="B176" s="242" t="s">
        <v>42</v>
      </c>
      <c r="C176" s="323">
        <f t="shared" si="27"/>
        <v>0</v>
      </c>
      <c r="D176" s="231">
        <f t="shared" si="27"/>
        <v>30000</v>
      </c>
      <c r="E176" s="231">
        <f t="shared" si="27"/>
        <v>0</v>
      </c>
      <c r="F176" s="323">
        <f t="shared" si="27"/>
        <v>30000</v>
      </c>
    </row>
    <row r="177" spans="1:6" s="19" customFormat="1" ht="15" customHeight="1">
      <c r="A177" s="213">
        <v>3236</v>
      </c>
      <c r="B177" s="111" t="s">
        <v>311</v>
      </c>
      <c r="C177" s="331">
        <v>0</v>
      </c>
      <c r="D177" s="64">
        <v>30000</v>
      </c>
      <c r="E177" s="50">
        <f>F177-D177</f>
        <v>0</v>
      </c>
      <c r="F177" s="331">
        <v>30000</v>
      </c>
    </row>
    <row r="178" spans="1:6" s="19" customFormat="1" ht="28.5" customHeight="1">
      <c r="A178" s="194" t="s">
        <v>129</v>
      </c>
      <c r="B178" s="97" t="s">
        <v>251</v>
      </c>
      <c r="C178" s="330">
        <f>C179</f>
        <v>593519</v>
      </c>
      <c r="D178" s="80">
        <f>D179</f>
        <v>1460800</v>
      </c>
      <c r="E178" s="80">
        <f>E179</f>
        <v>105000</v>
      </c>
      <c r="F178" s="330">
        <f>F179</f>
        <v>1565800</v>
      </c>
    </row>
    <row r="179" spans="1:6" s="19" customFormat="1" ht="16.5" customHeight="1">
      <c r="A179" s="211" t="s">
        <v>250</v>
      </c>
      <c r="B179" s="51"/>
      <c r="C179" s="328">
        <f>C180+C202</f>
        <v>593519</v>
      </c>
      <c r="D179" s="80">
        <f>D180+D202</f>
        <v>1460800</v>
      </c>
      <c r="E179" s="80">
        <f>E180+E202</f>
        <v>105000</v>
      </c>
      <c r="F179" s="328">
        <f>F180+F202</f>
        <v>1565800</v>
      </c>
    </row>
    <row r="180" spans="1:6" s="19" customFormat="1" ht="15" customHeight="1">
      <c r="A180" s="195" t="s">
        <v>130</v>
      </c>
      <c r="B180" s="52"/>
      <c r="C180" s="307">
        <f>C181</f>
        <v>406705</v>
      </c>
      <c r="D180" s="74">
        <f>D181</f>
        <v>988800</v>
      </c>
      <c r="E180" s="74">
        <f>E181</f>
        <v>105000</v>
      </c>
      <c r="F180" s="307">
        <f>F181</f>
        <v>1093800</v>
      </c>
    </row>
    <row r="181" spans="1:6" s="19" customFormat="1" ht="15" customHeight="1">
      <c r="A181" s="441" t="s">
        <v>176</v>
      </c>
      <c r="B181" s="442"/>
      <c r="C181" s="368">
        <f>C183</f>
        <v>406705</v>
      </c>
      <c r="D181" s="84">
        <f>D183+D200</f>
        <v>988800</v>
      </c>
      <c r="E181" s="84">
        <f>E183+E200</f>
        <v>105000</v>
      </c>
      <c r="F181" s="368">
        <f>F183</f>
        <v>1093800</v>
      </c>
    </row>
    <row r="182" spans="1:6" s="19" customFormat="1" ht="15" customHeight="1">
      <c r="A182" s="214" t="s">
        <v>177</v>
      </c>
      <c r="B182" s="85" t="s">
        <v>178</v>
      </c>
      <c r="C182" s="333"/>
      <c r="D182" s="83"/>
      <c r="E182" s="83"/>
      <c r="F182" s="333"/>
    </row>
    <row r="183" spans="1:6" s="19" customFormat="1" ht="15" customHeight="1">
      <c r="A183" s="197">
        <v>3</v>
      </c>
      <c r="B183" s="67" t="s">
        <v>98</v>
      </c>
      <c r="C183" s="309">
        <f>C184+C189</f>
        <v>406705</v>
      </c>
      <c r="D183" s="70">
        <f>D184+D189</f>
        <v>968800</v>
      </c>
      <c r="E183" s="70">
        <f>E184+E189</f>
        <v>105000</v>
      </c>
      <c r="F183" s="309">
        <f>F184+F189+F200</f>
        <v>1093800</v>
      </c>
    </row>
    <row r="184" spans="1:6" s="19" customFormat="1" ht="15" customHeight="1">
      <c r="A184" s="197">
        <v>31</v>
      </c>
      <c r="B184" s="67" t="s">
        <v>38</v>
      </c>
      <c r="C184" s="309">
        <f>SUM(C185:C188)</f>
        <v>329422</v>
      </c>
      <c r="D184" s="70">
        <f>SUM(D185:D188)</f>
        <v>811800</v>
      </c>
      <c r="E184" s="70">
        <f>SUM(E185:E188)</f>
        <v>105000</v>
      </c>
      <c r="F184" s="309">
        <f>SUM(F185:F188)</f>
        <v>916800</v>
      </c>
    </row>
    <row r="185" spans="1:6" s="19" customFormat="1" ht="15" customHeight="1">
      <c r="A185" s="198">
        <v>3111</v>
      </c>
      <c r="B185" s="54" t="s">
        <v>131</v>
      </c>
      <c r="C185" s="310">
        <v>266905</v>
      </c>
      <c r="D185" s="50">
        <v>685000</v>
      </c>
      <c r="E185" s="50">
        <f>F185-D185</f>
        <v>0</v>
      </c>
      <c r="F185" s="310">
        <v>685000</v>
      </c>
    </row>
    <row r="186" spans="1:6" s="19" customFormat="1" ht="15" customHeight="1">
      <c r="A186" s="198">
        <v>3121</v>
      </c>
      <c r="B186" s="54" t="s">
        <v>40</v>
      </c>
      <c r="C186" s="310">
        <v>17500</v>
      </c>
      <c r="D186" s="50">
        <v>28800</v>
      </c>
      <c r="E186" s="50">
        <f>F186-D186</f>
        <v>105000</v>
      </c>
      <c r="F186" s="310">
        <v>133800</v>
      </c>
    </row>
    <row r="187" spans="1:6" s="19" customFormat="1" ht="15" customHeight="1">
      <c r="A187" s="198">
        <v>3132</v>
      </c>
      <c r="B187" s="54" t="s">
        <v>132</v>
      </c>
      <c r="C187" s="310">
        <v>40480</v>
      </c>
      <c r="D187" s="50">
        <v>88000</v>
      </c>
      <c r="E187" s="50">
        <f>F187-D187</f>
        <v>0</v>
      </c>
      <c r="F187" s="310">
        <v>88000</v>
      </c>
    </row>
    <row r="188" spans="1:6" s="19" customFormat="1" ht="14.25" customHeight="1">
      <c r="A188" s="198">
        <v>3133</v>
      </c>
      <c r="B188" s="54" t="s">
        <v>133</v>
      </c>
      <c r="C188" s="310">
        <v>4537</v>
      </c>
      <c r="D188" s="50">
        <v>10000</v>
      </c>
      <c r="E188" s="50">
        <f>F188-D188</f>
        <v>0</v>
      </c>
      <c r="F188" s="310">
        <v>10000</v>
      </c>
    </row>
    <row r="189" spans="1:6" s="19" customFormat="1" ht="18" customHeight="1">
      <c r="A189" s="197">
        <v>32</v>
      </c>
      <c r="B189" s="67" t="s">
        <v>42</v>
      </c>
      <c r="C189" s="309">
        <f>SUM(C190:C199)</f>
        <v>77283</v>
      </c>
      <c r="D189" s="70">
        <f>SUM(D190:D199)</f>
        <v>157000</v>
      </c>
      <c r="E189" s="70">
        <f>SUM(E190:E199)</f>
        <v>0</v>
      </c>
      <c r="F189" s="309">
        <f>SUM(F190:F199)</f>
        <v>157000</v>
      </c>
    </row>
    <row r="190" spans="1:6" s="19" customFormat="1" ht="17.25" customHeight="1">
      <c r="A190" s="198">
        <v>3212</v>
      </c>
      <c r="B190" s="54" t="s">
        <v>200</v>
      </c>
      <c r="C190" s="310">
        <v>12974</v>
      </c>
      <c r="D190" s="50">
        <v>27000</v>
      </c>
      <c r="E190" s="50">
        <f aca="true" t="shared" si="28" ref="E190:E199">F190-D190</f>
        <v>0</v>
      </c>
      <c r="F190" s="310">
        <v>27000</v>
      </c>
    </row>
    <row r="191" spans="1:6" s="19" customFormat="1" ht="15.75" customHeight="1">
      <c r="A191" s="198">
        <v>3213</v>
      </c>
      <c r="B191" s="54" t="s">
        <v>81</v>
      </c>
      <c r="C191" s="310">
        <v>0</v>
      </c>
      <c r="D191" s="50">
        <v>3000</v>
      </c>
      <c r="E191" s="50">
        <f t="shared" si="28"/>
        <v>0</v>
      </c>
      <c r="F191" s="310">
        <v>3000</v>
      </c>
    </row>
    <row r="192" spans="1:6" s="19" customFormat="1" ht="15" customHeight="1">
      <c r="A192" s="198">
        <v>3221</v>
      </c>
      <c r="B192" s="54" t="s">
        <v>105</v>
      </c>
      <c r="C192" s="310">
        <v>9632</v>
      </c>
      <c r="D192" s="50">
        <v>15000</v>
      </c>
      <c r="E192" s="50">
        <f t="shared" si="28"/>
        <v>0</v>
      </c>
      <c r="F192" s="310">
        <v>15000</v>
      </c>
    </row>
    <row r="193" spans="1:6" s="19" customFormat="1" ht="15" customHeight="1">
      <c r="A193" s="198">
        <v>3223</v>
      </c>
      <c r="B193" s="54" t="s">
        <v>205</v>
      </c>
      <c r="C193" s="310">
        <v>18645</v>
      </c>
      <c r="D193" s="50">
        <v>30000</v>
      </c>
      <c r="E193" s="50">
        <f t="shared" si="28"/>
        <v>0</v>
      </c>
      <c r="F193" s="310">
        <v>30000</v>
      </c>
    </row>
    <row r="194" spans="1:6" s="19" customFormat="1" ht="15" customHeight="1">
      <c r="A194" s="198">
        <v>3225</v>
      </c>
      <c r="B194" s="54" t="s">
        <v>85</v>
      </c>
      <c r="C194" s="310">
        <v>15252</v>
      </c>
      <c r="D194" s="50">
        <v>24000</v>
      </c>
      <c r="E194" s="50">
        <f t="shared" si="28"/>
        <v>0</v>
      </c>
      <c r="F194" s="310">
        <v>24000</v>
      </c>
    </row>
    <row r="195" spans="1:6" s="19" customFormat="1" ht="15" customHeight="1">
      <c r="A195" s="198">
        <v>3231</v>
      </c>
      <c r="B195" s="54" t="s">
        <v>82</v>
      </c>
      <c r="C195" s="310">
        <v>2818</v>
      </c>
      <c r="D195" s="50">
        <v>5000</v>
      </c>
      <c r="E195" s="50">
        <f t="shared" si="28"/>
        <v>0</v>
      </c>
      <c r="F195" s="310">
        <v>5000</v>
      </c>
    </row>
    <row r="196" spans="1:6" s="19" customFormat="1" ht="24" customHeight="1">
      <c r="A196" s="198">
        <v>3232</v>
      </c>
      <c r="B196" s="54" t="s">
        <v>184</v>
      </c>
      <c r="C196" s="310">
        <v>3923</v>
      </c>
      <c r="D196" s="50">
        <v>15000</v>
      </c>
      <c r="E196" s="50">
        <f t="shared" si="28"/>
        <v>0</v>
      </c>
      <c r="F196" s="310">
        <v>15000</v>
      </c>
    </row>
    <row r="197" spans="1:6" s="19" customFormat="1" ht="22.5" customHeight="1">
      <c r="A197" s="215">
        <v>3234</v>
      </c>
      <c r="B197" s="56" t="s">
        <v>266</v>
      </c>
      <c r="C197" s="317">
        <v>3576</v>
      </c>
      <c r="D197" s="300">
        <v>8000</v>
      </c>
      <c r="E197" s="50">
        <f t="shared" si="28"/>
        <v>0</v>
      </c>
      <c r="F197" s="317">
        <v>8000</v>
      </c>
    </row>
    <row r="198" spans="1:6" s="19" customFormat="1" ht="14.25" customHeight="1">
      <c r="A198" s="215">
        <v>3234</v>
      </c>
      <c r="B198" s="56" t="s">
        <v>316</v>
      </c>
      <c r="C198" s="317"/>
      <c r="D198" s="300">
        <v>15000</v>
      </c>
      <c r="E198" s="50">
        <f t="shared" si="28"/>
        <v>0</v>
      </c>
      <c r="F198" s="317">
        <v>15000</v>
      </c>
    </row>
    <row r="199" spans="1:6" s="19" customFormat="1" ht="15" customHeight="1">
      <c r="A199" s="215">
        <v>3299</v>
      </c>
      <c r="B199" s="56" t="s">
        <v>46</v>
      </c>
      <c r="C199" s="317">
        <v>10463</v>
      </c>
      <c r="D199" s="300">
        <v>15000</v>
      </c>
      <c r="E199" s="50">
        <f t="shared" si="28"/>
        <v>0</v>
      </c>
      <c r="F199" s="317">
        <v>15000</v>
      </c>
    </row>
    <row r="200" spans="1:6" s="19" customFormat="1" ht="15" customHeight="1">
      <c r="A200" s="232">
        <v>42</v>
      </c>
      <c r="B200" s="109" t="s">
        <v>356</v>
      </c>
      <c r="C200" s="355"/>
      <c r="D200" s="356">
        <f>D201</f>
        <v>20000</v>
      </c>
      <c r="E200" s="356">
        <f>E201</f>
        <v>0</v>
      </c>
      <c r="F200" s="355">
        <f>F201</f>
        <v>20000</v>
      </c>
    </row>
    <row r="201" spans="1:6" s="19" customFormat="1" ht="15" customHeight="1">
      <c r="A201" s="215">
        <v>4227</v>
      </c>
      <c r="B201" s="56" t="s">
        <v>357</v>
      </c>
      <c r="C201" s="317"/>
      <c r="D201" s="300">
        <v>20000</v>
      </c>
      <c r="E201" s="50">
        <f>F201-D201</f>
        <v>0</v>
      </c>
      <c r="F201" s="317">
        <v>20000</v>
      </c>
    </row>
    <row r="202" spans="1:6" s="19" customFormat="1" ht="15" customHeight="1">
      <c r="A202" s="443" t="s">
        <v>134</v>
      </c>
      <c r="B202" s="444"/>
      <c r="C202" s="334">
        <f>C204+C209+C216</f>
        <v>186814</v>
      </c>
      <c r="D202" s="73">
        <f>D204+D209+D216</f>
        <v>472000</v>
      </c>
      <c r="E202" s="73">
        <f>E204+E209+E216</f>
        <v>0</v>
      </c>
      <c r="F202" s="334">
        <f>F204+F209+F216</f>
        <v>472000</v>
      </c>
    </row>
    <row r="203" spans="1:6" s="19" customFormat="1" ht="15" customHeight="1">
      <c r="A203" s="216" t="s">
        <v>209</v>
      </c>
      <c r="B203" s="88"/>
      <c r="C203" s="335"/>
      <c r="D203" s="89"/>
      <c r="E203" s="89"/>
      <c r="F203" s="335"/>
    </row>
    <row r="204" spans="1:6" s="19" customFormat="1" ht="15" customHeight="1">
      <c r="A204" s="445" t="s">
        <v>179</v>
      </c>
      <c r="B204" s="446"/>
      <c r="C204" s="336">
        <f aca="true" t="shared" si="29" ref="C204:F206">C205</f>
        <v>36800</v>
      </c>
      <c r="D204" s="87">
        <f t="shared" si="29"/>
        <v>82000</v>
      </c>
      <c r="E204" s="87">
        <f t="shared" si="29"/>
        <v>0</v>
      </c>
      <c r="F204" s="336">
        <f t="shared" si="29"/>
        <v>82000</v>
      </c>
    </row>
    <row r="205" spans="1:6" s="19" customFormat="1" ht="15.75" customHeight="1">
      <c r="A205" s="202">
        <v>3</v>
      </c>
      <c r="B205" s="68" t="s">
        <v>98</v>
      </c>
      <c r="C205" s="316">
        <f t="shared" si="29"/>
        <v>36800</v>
      </c>
      <c r="D205" s="72">
        <f t="shared" si="29"/>
        <v>82000</v>
      </c>
      <c r="E205" s="72">
        <f t="shared" si="29"/>
        <v>0</v>
      </c>
      <c r="F205" s="316">
        <f t="shared" si="29"/>
        <v>82000</v>
      </c>
    </row>
    <row r="206" spans="1:6" s="19" customFormat="1" ht="15.75" customHeight="1">
      <c r="A206" s="202">
        <v>38</v>
      </c>
      <c r="B206" s="69" t="s">
        <v>135</v>
      </c>
      <c r="C206" s="316">
        <f t="shared" si="29"/>
        <v>36800</v>
      </c>
      <c r="D206" s="72">
        <f t="shared" si="29"/>
        <v>82000</v>
      </c>
      <c r="E206" s="72">
        <f t="shared" si="29"/>
        <v>0</v>
      </c>
      <c r="F206" s="316">
        <f t="shared" si="29"/>
        <v>82000</v>
      </c>
    </row>
    <row r="207" spans="1:6" s="4" customFormat="1" ht="15" customHeight="1">
      <c r="A207" s="203">
        <v>3811</v>
      </c>
      <c r="B207" s="60" t="s">
        <v>100</v>
      </c>
      <c r="C207" s="317">
        <v>36800</v>
      </c>
      <c r="D207" s="300">
        <v>82000</v>
      </c>
      <c r="E207" s="50">
        <f>F207-D207</f>
        <v>0</v>
      </c>
      <c r="F207" s="317">
        <v>82000</v>
      </c>
    </row>
    <row r="208" spans="1:6" s="4" customFormat="1" ht="22.5" customHeight="1">
      <c r="A208" s="451" t="s">
        <v>198</v>
      </c>
      <c r="B208" s="452"/>
      <c r="C208" s="337"/>
      <c r="D208" s="105"/>
      <c r="E208" s="105"/>
      <c r="F208" s="337"/>
    </row>
    <row r="209" spans="1:6" ht="16.5" customHeight="1">
      <c r="A209" s="217" t="s">
        <v>199</v>
      </c>
      <c r="B209" s="86" t="s">
        <v>180</v>
      </c>
      <c r="C209" s="333">
        <f aca="true" t="shared" si="30" ref="C209:F210">C210</f>
        <v>13625</v>
      </c>
      <c r="D209" s="87">
        <f t="shared" si="30"/>
        <v>165000</v>
      </c>
      <c r="E209" s="87">
        <f t="shared" si="30"/>
        <v>0</v>
      </c>
      <c r="F209" s="333">
        <f t="shared" si="30"/>
        <v>165000</v>
      </c>
    </row>
    <row r="210" spans="1:6" ht="15.75" customHeight="1">
      <c r="A210" s="202">
        <v>3</v>
      </c>
      <c r="B210" s="68" t="s">
        <v>98</v>
      </c>
      <c r="C210" s="316">
        <f t="shared" si="30"/>
        <v>13625</v>
      </c>
      <c r="D210" s="72">
        <f t="shared" si="30"/>
        <v>165000</v>
      </c>
      <c r="E210" s="72">
        <f t="shared" si="30"/>
        <v>0</v>
      </c>
      <c r="F210" s="316">
        <f t="shared" si="30"/>
        <v>165000</v>
      </c>
    </row>
    <row r="211" spans="1:6" ht="15" customHeight="1">
      <c r="A211" s="202">
        <v>38</v>
      </c>
      <c r="B211" s="68" t="s">
        <v>51</v>
      </c>
      <c r="C211" s="316">
        <f>C212+C213+C214+C215</f>
        <v>13625</v>
      </c>
      <c r="D211" s="72">
        <f>D212+D213+D214+D215</f>
        <v>165000</v>
      </c>
      <c r="E211" s="72">
        <f>E212+E213+E214+E215</f>
        <v>0</v>
      </c>
      <c r="F211" s="316">
        <f>F212+F213+F214+F215</f>
        <v>165000</v>
      </c>
    </row>
    <row r="212" spans="1:6" ht="12.75">
      <c r="A212" s="218">
        <v>3811</v>
      </c>
      <c r="B212" s="116" t="s">
        <v>201</v>
      </c>
      <c r="C212" s="338">
        <v>13625</v>
      </c>
      <c r="D212" s="301">
        <v>25000</v>
      </c>
      <c r="E212" s="50">
        <f>F212-D212</f>
        <v>0</v>
      </c>
      <c r="F212" s="338">
        <v>25000</v>
      </c>
    </row>
    <row r="213" spans="1:6" ht="12.75">
      <c r="A213" s="218">
        <v>3811</v>
      </c>
      <c r="B213" s="116" t="s">
        <v>298</v>
      </c>
      <c r="C213" s="338">
        <v>0</v>
      </c>
      <c r="D213" s="301">
        <v>120000</v>
      </c>
      <c r="E213" s="50">
        <f>F213-D213</f>
        <v>0</v>
      </c>
      <c r="F213" s="338">
        <v>120000</v>
      </c>
    </row>
    <row r="214" spans="1:6" ht="12.75">
      <c r="A214" s="203">
        <v>3811</v>
      </c>
      <c r="B214" s="60" t="s">
        <v>299</v>
      </c>
      <c r="C214" s="317">
        <v>0</v>
      </c>
      <c r="D214" s="300">
        <v>20000</v>
      </c>
      <c r="E214" s="50">
        <f>F214-D214</f>
        <v>0</v>
      </c>
      <c r="F214" s="317">
        <v>20000</v>
      </c>
    </row>
    <row r="215" spans="1:6" ht="12.75">
      <c r="A215" s="203">
        <v>3811</v>
      </c>
      <c r="B215" s="60" t="s">
        <v>300</v>
      </c>
      <c r="C215" s="317">
        <v>0</v>
      </c>
      <c r="D215" s="300">
        <v>0</v>
      </c>
      <c r="E215" s="50">
        <f>F215-D215</f>
        <v>0</v>
      </c>
      <c r="F215" s="317">
        <v>0</v>
      </c>
    </row>
    <row r="216" spans="1:6" ht="15.75" customHeight="1">
      <c r="A216" s="204" t="s">
        <v>206</v>
      </c>
      <c r="B216" s="61"/>
      <c r="C216" s="359">
        <f aca="true" t="shared" si="31" ref="C216:F217">C217</f>
        <v>136389</v>
      </c>
      <c r="D216" s="71">
        <f t="shared" si="31"/>
        <v>225000</v>
      </c>
      <c r="E216" s="71">
        <f t="shared" si="31"/>
        <v>0</v>
      </c>
      <c r="F216" s="359">
        <f t="shared" si="31"/>
        <v>225000</v>
      </c>
    </row>
    <row r="217" spans="1:6" ht="13.5" customHeight="1">
      <c r="A217" s="202">
        <v>3</v>
      </c>
      <c r="B217" s="69" t="s">
        <v>98</v>
      </c>
      <c r="C217" s="316">
        <f t="shared" si="31"/>
        <v>136389</v>
      </c>
      <c r="D217" s="72">
        <f t="shared" si="31"/>
        <v>225000</v>
      </c>
      <c r="E217" s="72">
        <f t="shared" si="31"/>
        <v>0</v>
      </c>
      <c r="F217" s="316">
        <f t="shared" si="31"/>
        <v>225000</v>
      </c>
    </row>
    <row r="218" spans="1:6" ht="12.75">
      <c r="A218" s="202">
        <v>37</v>
      </c>
      <c r="B218" s="69" t="s">
        <v>137</v>
      </c>
      <c r="C218" s="316">
        <f>C219+C220</f>
        <v>136389</v>
      </c>
      <c r="D218" s="72">
        <f>D219+D220</f>
        <v>225000</v>
      </c>
      <c r="E218" s="72">
        <f>E219+E220</f>
        <v>0</v>
      </c>
      <c r="F218" s="316">
        <f>F219+F220</f>
        <v>225000</v>
      </c>
    </row>
    <row r="219" spans="1:6" ht="12.75">
      <c r="A219" s="203">
        <v>3721</v>
      </c>
      <c r="B219" s="60" t="s">
        <v>301</v>
      </c>
      <c r="C219" s="317">
        <v>75600</v>
      </c>
      <c r="D219" s="300">
        <v>115000</v>
      </c>
      <c r="E219" s="50">
        <f>F219-D219</f>
        <v>0</v>
      </c>
      <c r="F219" s="317">
        <v>115000</v>
      </c>
    </row>
    <row r="220" spans="1:6" ht="12.75">
      <c r="A220" s="203">
        <v>3721</v>
      </c>
      <c r="B220" s="60" t="s">
        <v>302</v>
      </c>
      <c r="C220" s="317">
        <v>60789</v>
      </c>
      <c r="D220" s="300">
        <v>110000</v>
      </c>
      <c r="E220" s="50">
        <f>F220-D220</f>
        <v>0</v>
      </c>
      <c r="F220" s="317">
        <v>110000</v>
      </c>
    </row>
    <row r="221" spans="1:6" ht="12.75">
      <c r="A221" s="219" t="s">
        <v>136</v>
      </c>
      <c r="B221" s="82" t="s">
        <v>252</v>
      </c>
      <c r="C221" s="318">
        <f>C222</f>
        <v>168189</v>
      </c>
      <c r="D221" s="81">
        <f>D222</f>
        <v>1147500</v>
      </c>
      <c r="E221" s="81">
        <f>E222</f>
        <v>500</v>
      </c>
      <c r="F221" s="318">
        <f>F222</f>
        <v>1148000</v>
      </c>
    </row>
    <row r="222" spans="1:6" ht="13.5" customHeight="1">
      <c r="A222" s="220" t="s">
        <v>138</v>
      </c>
      <c r="B222" s="62"/>
      <c r="C222" s="319">
        <f>C223+C252+C257</f>
        <v>168189</v>
      </c>
      <c r="D222" s="81">
        <f>D223+D252+D257</f>
        <v>1147500</v>
      </c>
      <c r="E222" s="81">
        <f>E223+E252+E257</f>
        <v>500</v>
      </c>
      <c r="F222" s="319">
        <f>F223+F252+F257</f>
        <v>1148000</v>
      </c>
    </row>
    <row r="223" spans="1:6" ht="12.75">
      <c r="A223" s="449" t="s">
        <v>139</v>
      </c>
      <c r="B223" s="448"/>
      <c r="C223" s="343">
        <f>C225+C244+C248</f>
        <v>68164</v>
      </c>
      <c r="D223" s="73">
        <f>D225+D244+D248</f>
        <v>962500</v>
      </c>
      <c r="E223" s="73">
        <f>E225+E244+E248</f>
        <v>500</v>
      </c>
      <c r="F223" s="343">
        <f>F225+F244+F248</f>
        <v>963000</v>
      </c>
    </row>
    <row r="224" spans="1:6" ht="12.75">
      <c r="A224" s="221" t="s">
        <v>181</v>
      </c>
      <c r="B224" s="90"/>
      <c r="C224" s="339"/>
      <c r="D224" s="89"/>
      <c r="E224" s="89"/>
      <c r="F224" s="339"/>
    </row>
    <row r="225" spans="1:6" ht="12.75">
      <c r="A225" s="445" t="s">
        <v>155</v>
      </c>
      <c r="B225" s="446"/>
      <c r="C225" s="336">
        <f>C226</f>
        <v>62856</v>
      </c>
      <c r="D225" s="87">
        <f>D226</f>
        <v>941500</v>
      </c>
      <c r="E225" s="87">
        <f>E226</f>
        <v>500</v>
      </c>
      <c r="F225" s="336">
        <f>F226</f>
        <v>942000</v>
      </c>
    </row>
    <row r="226" spans="1:6" ht="12.75">
      <c r="A226" s="202">
        <v>3</v>
      </c>
      <c r="B226" s="68" t="s">
        <v>98</v>
      </c>
      <c r="C226" s="316">
        <f>C227+C232+C242</f>
        <v>62856</v>
      </c>
      <c r="D226" s="72">
        <f>D227+D232+D242</f>
        <v>941500</v>
      </c>
      <c r="E226" s="72">
        <f>E227+E232+E242</f>
        <v>500</v>
      </c>
      <c r="F226" s="316">
        <f>F227+F232+F242</f>
        <v>942000</v>
      </c>
    </row>
    <row r="227" spans="1:6" ht="12.75">
      <c r="A227" s="202">
        <v>31</v>
      </c>
      <c r="B227" s="69" t="s">
        <v>38</v>
      </c>
      <c r="C227" s="316">
        <f>SUM(C228:C231)</f>
        <v>46838</v>
      </c>
      <c r="D227" s="72">
        <f>SUM(D228:D231)</f>
        <v>94500</v>
      </c>
      <c r="E227" s="72">
        <f>SUM(E228:E231)</f>
        <v>0</v>
      </c>
      <c r="F227" s="316">
        <f>SUM(F228:F231)</f>
        <v>94500</v>
      </c>
    </row>
    <row r="228" spans="1:6" ht="12.75">
      <c r="A228" s="203">
        <v>3111</v>
      </c>
      <c r="B228" s="60" t="s">
        <v>131</v>
      </c>
      <c r="C228" s="317">
        <v>37939</v>
      </c>
      <c r="D228" s="300">
        <v>78000</v>
      </c>
      <c r="E228" s="50">
        <f>F228-D228</f>
        <v>0</v>
      </c>
      <c r="F228" s="317">
        <v>78000</v>
      </c>
    </row>
    <row r="229" spans="1:6" ht="12.75">
      <c r="A229" s="203">
        <v>3121</v>
      </c>
      <c r="B229" s="56" t="s">
        <v>40</v>
      </c>
      <c r="C229" s="317">
        <v>2500</v>
      </c>
      <c r="D229" s="300">
        <v>2500</v>
      </c>
      <c r="E229" s="50">
        <f>F229-D229</f>
        <v>0</v>
      </c>
      <c r="F229" s="317">
        <v>2500</v>
      </c>
    </row>
    <row r="230" spans="1:6" ht="13.5" customHeight="1">
      <c r="A230" s="203">
        <v>3132</v>
      </c>
      <c r="B230" s="56" t="s">
        <v>132</v>
      </c>
      <c r="C230" s="317">
        <v>5754</v>
      </c>
      <c r="D230" s="300">
        <v>12500</v>
      </c>
      <c r="E230" s="50">
        <f>F230-D230</f>
        <v>0</v>
      </c>
      <c r="F230" s="317">
        <v>12500</v>
      </c>
    </row>
    <row r="231" spans="1:6" ht="15.75" customHeight="1">
      <c r="A231" s="203">
        <v>3133</v>
      </c>
      <c r="B231" s="56" t="s">
        <v>172</v>
      </c>
      <c r="C231" s="317">
        <v>645</v>
      </c>
      <c r="D231" s="300">
        <v>1500</v>
      </c>
      <c r="E231" s="50">
        <f>F231-D231</f>
        <v>0</v>
      </c>
      <c r="F231" s="317">
        <v>1500</v>
      </c>
    </row>
    <row r="232" spans="1:6" ht="12.75">
      <c r="A232" s="202">
        <v>32</v>
      </c>
      <c r="B232" s="68" t="s">
        <v>42</v>
      </c>
      <c r="C232" s="316">
        <f>SUM(C233:C241)</f>
        <v>15518</v>
      </c>
      <c r="D232" s="72">
        <f>SUM(D233:D241)</f>
        <v>842000</v>
      </c>
      <c r="E232" s="72">
        <f>SUM(E233:E241)</f>
        <v>500</v>
      </c>
      <c r="F232" s="316">
        <f>SUM(F233:F241)</f>
        <v>842500</v>
      </c>
    </row>
    <row r="233" spans="1:6" ht="12.75" customHeight="1">
      <c r="A233" s="203">
        <v>3211</v>
      </c>
      <c r="B233" s="56" t="s">
        <v>80</v>
      </c>
      <c r="C233" s="317">
        <v>0</v>
      </c>
      <c r="D233" s="300">
        <v>1500</v>
      </c>
      <c r="E233" s="50">
        <f aca="true" t="shared" si="32" ref="E233:E241">F233-D233</f>
        <v>0</v>
      </c>
      <c r="F233" s="317">
        <v>1500</v>
      </c>
    </row>
    <row r="234" spans="1:6" ht="12.75">
      <c r="A234" s="203">
        <v>3213</v>
      </c>
      <c r="B234" s="56" t="s">
        <v>81</v>
      </c>
      <c r="C234" s="317">
        <v>0</v>
      </c>
      <c r="D234" s="300">
        <v>1000</v>
      </c>
      <c r="E234" s="50">
        <f t="shared" si="32"/>
        <v>0</v>
      </c>
      <c r="F234" s="317">
        <v>1000</v>
      </c>
    </row>
    <row r="235" spans="1:6" ht="12.75">
      <c r="A235" s="203">
        <v>3221</v>
      </c>
      <c r="B235" s="56" t="s">
        <v>105</v>
      </c>
      <c r="C235" s="317">
        <v>0</v>
      </c>
      <c r="D235" s="300">
        <v>1000</v>
      </c>
      <c r="E235" s="50">
        <f t="shared" si="32"/>
        <v>0</v>
      </c>
      <c r="F235" s="317">
        <v>1000</v>
      </c>
    </row>
    <row r="236" spans="1:6" ht="12.75">
      <c r="A236" s="203">
        <v>3223</v>
      </c>
      <c r="B236" s="56" t="s">
        <v>75</v>
      </c>
      <c r="C236" s="317">
        <v>7778</v>
      </c>
      <c r="D236" s="300">
        <v>18000</v>
      </c>
      <c r="E236" s="50">
        <f t="shared" si="32"/>
        <v>0</v>
      </c>
      <c r="F236" s="317">
        <v>18000</v>
      </c>
    </row>
    <row r="237" spans="1:6" ht="12.75">
      <c r="A237" s="203">
        <v>3225</v>
      </c>
      <c r="B237" s="56" t="s">
        <v>85</v>
      </c>
      <c r="C237" s="317">
        <v>0</v>
      </c>
      <c r="D237" s="300">
        <v>50000</v>
      </c>
      <c r="E237" s="50">
        <f t="shared" si="32"/>
        <v>0</v>
      </c>
      <c r="F237" s="317">
        <v>50000</v>
      </c>
    </row>
    <row r="238" spans="1:6" ht="12.75">
      <c r="A238" s="203">
        <v>3231</v>
      </c>
      <c r="B238" s="56" t="s">
        <v>82</v>
      </c>
      <c r="C238" s="317">
        <v>1753</v>
      </c>
      <c r="D238" s="300">
        <v>3500</v>
      </c>
      <c r="E238" s="50">
        <f t="shared" si="32"/>
        <v>500</v>
      </c>
      <c r="F238" s="317">
        <v>4000</v>
      </c>
    </row>
    <row r="239" spans="1:6" ht="12.75">
      <c r="A239" s="203">
        <v>3232</v>
      </c>
      <c r="B239" s="56" t="s">
        <v>317</v>
      </c>
      <c r="C239" s="317">
        <v>0</v>
      </c>
      <c r="D239" s="300">
        <v>750000</v>
      </c>
      <c r="E239" s="50">
        <f t="shared" si="32"/>
        <v>0</v>
      </c>
      <c r="F239" s="317">
        <v>750000</v>
      </c>
    </row>
    <row r="240" spans="1:6" ht="12.75">
      <c r="A240" s="203">
        <v>3293</v>
      </c>
      <c r="B240" s="56" t="s">
        <v>73</v>
      </c>
      <c r="C240" s="317">
        <v>0</v>
      </c>
      <c r="D240" s="300">
        <v>2000</v>
      </c>
      <c r="E240" s="50">
        <f t="shared" si="32"/>
        <v>0</v>
      </c>
      <c r="F240" s="317">
        <v>2000</v>
      </c>
    </row>
    <row r="241" spans="1:6" ht="12.75">
      <c r="A241" s="203">
        <v>3299</v>
      </c>
      <c r="B241" s="56" t="s">
        <v>46</v>
      </c>
      <c r="C241" s="317">
        <v>5987</v>
      </c>
      <c r="D241" s="300">
        <v>15000</v>
      </c>
      <c r="E241" s="50">
        <f t="shared" si="32"/>
        <v>0</v>
      </c>
      <c r="F241" s="317">
        <v>15000</v>
      </c>
    </row>
    <row r="242" spans="1:6" ht="12.75">
      <c r="A242" s="202">
        <v>34</v>
      </c>
      <c r="B242" s="245" t="s">
        <v>47</v>
      </c>
      <c r="C242" s="340">
        <f>C243</f>
        <v>500</v>
      </c>
      <c r="D242" s="72">
        <f>D243</f>
        <v>5000</v>
      </c>
      <c r="E242" s="72">
        <f>E243</f>
        <v>0</v>
      </c>
      <c r="F242" s="340">
        <f>F243</f>
        <v>5000</v>
      </c>
    </row>
    <row r="243" spans="1:6" ht="12.75">
      <c r="A243" s="203">
        <v>3431</v>
      </c>
      <c r="B243" s="243" t="s">
        <v>83</v>
      </c>
      <c r="C243" s="341">
        <v>500</v>
      </c>
      <c r="D243" s="300">
        <v>5000</v>
      </c>
      <c r="E243" s="50">
        <f>F243-D243</f>
        <v>0</v>
      </c>
      <c r="F243" s="341">
        <v>5000</v>
      </c>
    </row>
    <row r="244" spans="1:6" s="11" customFormat="1" ht="12.75">
      <c r="A244" s="425" t="s">
        <v>318</v>
      </c>
      <c r="B244" s="426"/>
      <c r="C244" s="427">
        <f aca="true" t="shared" si="33" ref="C244:F246">C245</f>
        <v>0</v>
      </c>
      <c r="D244" s="428">
        <f t="shared" si="33"/>
        <v>6000</v>
      </c>
      <c r="E244" s="428">
        <f t="shared" si="33"/>
        <v>0</v>
      </c>
      <c r="F244" s="427">
        <f t="shared" si="33"/>
        <v>6000</v>
      </c>
    </row>
    <row r="245" spans="1:6" ht="12.75">
      <c r="A245" s="246">
        <v>4</v>
      </c>
      <c r="B245" s="247" t="s">
        <v>117</v>
      </c>
      <c r="C245" s="340">
        <f t="shared" si="33"/>
        <v>0</v>
      </c>
      <c r="D245" s="302">
        <f t="shared" si="33"/>
        <v>6000</v>
      </c>
      <c r="E245" s="302">
        <f t="shared" si="33"/>
        <v>0</v>
      </c>
      <c r="F245" s="340">
        <f t="shared" si="33"/>
        <v>6000</v>
      </c>
    </row>
    <row r="246" spans="1:6" ht="12.75">
      <c r="A246" s="246">
        <v>42</v>
      </c>
      <c r="B246" s="247" t="s">
        <v>319</v>
      </c>
      <c r="C246" s="340">
        <f t="shared" si="33"/>
        <v>0</v>
      </c>
      <c r="D246" s="302">
        <f t="shared" si="33"/>
        <v>6000</v>
      </c>
      <c r="E246" s="302">
        <f t="shared" si="33"/>
        <v>0</v>
      </c>
      <c r="F246" s="340">
        <f t="shared" si="33"/>
        <v>6000</v>
      </c>
    </row>
    <row r="247" spans="1:6" ht="12.75">
      <c r="A247" s="203">
        <v>4221</v>
      </c>
      <c r="B247" s="243" t="s">
        <v>320</v>
      </c>
      <c r="C247" s="341"/>
      <c r="D247" s="300">
        <v>6000</v>
      </c>
      <c r="E247" s="50">
        <f>F247-D247</f>
        <v>0</v>
      </c>
      <c r="F247" s="341">
        <v>6000</v>
      </c>
    </row>
    <row r="248" spans="1:6" ht="12.75">
      <c r="A248" s="453" t="s">
        <v>203</v>
      </c>
      <c r="B248" s="454"/>
      <c r="C248" s="342">
        <f aca="true" t="shared" si="34" ref="C248:F250">C249</f>
        <v>5308</v>
      </c>
      <c r="D248" s="71">
        <f t="shared" si="34"/>
        <v>15000</v>
      </c>
      <c r="E248" s="71">
        <f t="shared" si="34"/>
        <v>0</v>
      </c>
      <c r="F248" s="342">
        <f t="shared" si="34"/>
        <v>15000</v>
      </c>
    </row>
    <row r="249" spans="1:6" ht="12.75">
      <c r="A249" s="202">
        <v>4</v>
      </c>
      <c r="B249" s="68" t="s">
        <v>117</v>
      </c>
      <c r="C249" s="316">
        <f t="shared" si="34"/>
        <v>5308</v>
      </c>
      <c r="D249" s="72">
        <f t="shared" si="34"/>
        <v>15000</v>
      </c>
      <c r="E249" s="72">
        <f t="shared" si="34"/>
        <v>0</v>
      </c>
      <c r="F249" s="316">
        <f t="shared" si="34"/>
        <v>15000</v>
      </c>
    </row>
    <row r="250" spans="1:6" ht="22.5">
      <c r="A250" s="202">
        <v>42</v>
      </c>
      <c r="B250" s="68" t="s">
        <v>118</v>
      </c>
      <c r="C250" s="316">
        <f t="shared" si="34"/>
        <v>5308</v>
      </c>
      <c r="D250" s="72">
        <f t="shared" si="34"/>
        <v>15000</v>
      </c>
      <c r="E250" s="72">
        <f t="shared" si="34"/>
        <v>0</v>
      </c>
      <c r="F250" s="316">
        <f t="shared" si="34"/>
        <v>15000</v>
      </c>
    </row>
    <row r="251" spans="1:6" ht="12.75">
      <c r="A251" s="203">
        <v>4241</v>
      </c>
      <c r="B251" s="56" t="s">
        <v>140</v>
      </c>
      <c r="C251" s="317">
        <v>5308</v>
      </c>
      <c r="D251" s="300">
        <v>15000</v>
      </c>
      <c r="E251" s="50">
        <f>F251-D251</f>
        <v>0</v>
      </c>
      <c r="F251" s="317">
        <v>15000</v>
      </c>
    </row>
    <row r="252" spans="1:6" ht="12.75">
      <c r="A252" s="449" t="s">
        <v>141</v>
      </c>
      <c r="B252" s="448"/>
      <c r="C252" s="343">
        <f aca="true" t="shared" si="35" ref="C252:F255">C253</f>
        <v>80025</v>
      </c>
      <c r="D252" s="73">
        <f t="shared" si="35"/>
        <v>100000</v>
      </c>
      <c r="E252" s="73">
        <f t="shared" si="35"/>
        <v>0</v>
      </c>
      <c r="F252" s="343">
        <f t="shared" si="35"/>
        <v>100000</v>
      </c>
    </row>
    <row r="253" spans="1:6" ht="12.75">
      <c r="A253" s="447" t="s">
        <v>210</v>
      </c>
      <c r="B253" s="448"/>
      <c r="C253" s="351">
        <f t="shared" si="35"/>
        <v>80025</v>
      </c>
      <c r="D253" s="71">
        <f t="shared" si="35"/>
        <v>100000</v>
      </c>
      <c r="E253" s="71">
        <f t="shared" si="35"/>
        <v>0</v>
      </c>
      <c r="F253" s="351">
        <f t="shared" si="35"/>
        <v>100000</v>
      </c>
    </row>
    <row r="254" spans="1:6" ht="15.75" customHeight="1">
      <c r="A254" s="202">
        <v>3</v>
      </c>
      <c r="B254" s="68" t="s">
        <v>98</v>
      </c>
      <c r="C254" s="316">
        <f t="shared" si="35"/>
        <v>80025</v>
      </c>
      <c r="D254" s="72">
        <f t="shared" si="35"/>
        <v>100000</v>
      </c>
      <c r="E254" s="72">
        <f t="shared" si="35"/>
        <v>0</v>
      </c>
      <c r="F254" s="316">
        <f t="shared" si="35"/>
        <v>100000</v>
      </c>
    </row>
    <row r="255" spans="1:6" ht="12.75">
      <c r="A255" s="202">
        <v>38</v>
      </c>
      <c r="B255" s="68" t="s">
        <v>99</v>
      </c>
      <c r="C255" s="316">
        <f t="shared" si="35"/>
        <v>80025</v>
      </c>
      <c r="D255" s="72">
        <f t="shared" si="35"/>
        <v>100000</v>
      </c>
      <c r="E255" s="72">
        <f t="shared" si="35"/>
        <v>0</v>
      </c>
      <c r="F255" s="316">
        <f t="shared" si="35"/>
        <v>100000</v>
      </c>
    </row>
    <row r="256" spans="1:6" ht="15" customHeight="1">
      <c r="A256" s="203">
        <v>3811</v>
      </c>
      <c r="B256" s="56" t="s">
        <v>100</v>
      </c>
      <c r="C256" s="317">
        <v>80025</v>
      </c>
      <c r="D256" s="300">
        <v>100000</v>
      </c>
      <c r="E256" s="50">
        <f>F256-D256</f>
        <v>0</v>
      </c>
      <c r="F256" s="317">
        <v>100000</v>
      </c>
    </row>
    <row r="257" spans="1:6" ht="15" customHeight="1">
      <c r="A257" s="207" t="s">
        <v>208</v>
      </c>
      <c r="B257" s="58"/>
      <c r="C257" s="344">
        <f aca="true" t="shared" si="36" ref="C257:F260">C258</f>
        <v>20000</v>
      </c>
      <c r="D257" s="73">
        <f t="shared" si="36"/>
        <v>85000</v>
      </c>
      <c r="E257" s="73">
        <f t="shared" si="36"/>
        <v>0</v>
      </c>
      <c r="F257" s="344">
        <f t="shared" si="36"/>
        <v>85000</v>
      </c>
    </row>
    <row r="258" spans="1:6" ht="15" customHeight="1">
      <c r="A258" s="204" t="s">
        <v>326</v>
      </c>
      <c r="B258" s="55"/>
      <c r="C258" s="315">
        <f t="shared" si="36"/>
        <v>20000</v>
      </c>
      <c r="D258" s="71">
        <f t="shared" si="36"/>
        <v>85000</v>
      </c>
      <c r="E258" s="71">
        <f t="shared" si="36"/>
        <v>0</v>
      </c>
      <c r="F258" s="315">
        <f t="shared" si="36"/>
        <v>85000</v>
      </c>
    </row>
    <row r="259" spans="1:6" ht="15" customHeight="1">
      <c r="A259" s="202">
        <v>3</v>
      </c>
      <c r="B259" s="109" t="s">
        <v>98</v>
      </c>
      <c r="C259" s="316">
        <f t="shared" si="36"/>
        <v>20000</v>
      </c>
      <c r="D259" s="72">
        <f t="shared" si="36"/>
        <v>85000</v>
      </c>
      <c r="E259" s="72">
        <f t="shared" si="36"/>
        <v>0</v>
      </c>
      <c r="F259" s="316">
        <f t="shared" si="36"/>
        <v>85000</v>
      </c>
    </row>
    <row r="260" spans="1:6" ht="15" customHeight="1">
      <c r="A260" s="202">
        <v>38</v>
      </c>
      <c r="B260" s="109" t="s">
        <v>99</v>
      </c>
      <c r="C260" s="316">
        <f t="shared" si="36"/>
        <v>20000</v>
      </c>
      <c r="D260" s="72">
        <f t="shared" si="36"/>
        <v>85000</v>
      </c>
      <c r="E260" s="72">
        <f t="shared" si="36"/>
        <v>0</v>
      </c>
      <c r="F260" s="316">
        <f t="shared" si="36"/>
        <v>85000</v>
      </c>
    </row>
    <row r="261" spans="1:6" ht="15" customHeight="1">
      <c r="A261" s="203">
        <v>3811</v>
      </c>
      <c r="B261" s="56" t="s">
        <v>100</v>
      </c>
      <c r="C261" s="317">
        <v>20000</v>
      </c>
      <c r="D261" s="300">
        <v>85000</v>
      </c>
      <c r="E261" s="50">
        <f>F261-D261</f>
        <v>0</v>
      </c>
      <c r="F261" s="317">
        <v>85000</v>
      </c>
    </row>
    <row r="262" spans="1:6" ht="12.75">
      <c r="A262" s="219" t="s">
        <v>214</v>
      </c>
      <c r="B262" s="82" t="s">
        <v>253</v>
      </c>
      <c r="C262" s="318">
        <f aca="true" t="shared" si="37" ref="C262:F263">C263</f>
        <v>253278</v>
      </c>
      <c r="D262" s="81">
        <f t="shared" si="37"/>
        <v>350000</v>
      </c>
      <c r="E262" s="81">
        <f t="shared" si="37"/>
        <v>5000</v>
      </c>
      <c r="F262" s="318">
        <f t="shared" si="37"/>
        <v>355000</v>
      </c>
    </row>
    <row r="263" spans="1:6" ht="12.75">
      <c r="A263" s="220" t="s">
        <v>142</v>
      </c>
      <c r="B263" s="62"/>
      <c r="C263" s="319">
        <f t="shared" si="37"/>
        <v>253278</v>
      </c>
      <c r="D263" s="81">
        <f t="shared" si="37"/>
        <v>350000</v>
      </c>
      <c r="E263" s="81">
        <f t="shared" si="37"/>
        <v>5000</v>
      </c>
      <c r="F263" s="319">
        <f t="shared" si="37"/>
        <v>355000</v>
      </c>
    </row>
    <row r="264" spans="1:6" ht="12.75">
      <c r="A264" s="222" t="s">
        <v>143</v>
      </c>
      <c r="B264" s="58"/>
      <c r="C264" s="369">
        <f>C265+C269</f>
        <v>253278</v>
      </c>
      <c r="D264" s="73">
        <f>D265+D269</f>
        <v>350000</v>
      </c>
      <c r="E264" s="73">
        <f>E265+E269</f>
        <v>5000</v>
      </c>
      <c r="F264" s="369">
        <f>F265+F269</f>
        <v>355000</v>
      </c>
    </row>
    <row r="265" spans="1:6" ht="17.25" customHeight="1">
      <c r="A265" s="201" t="s">
        <v>144</v>
      </c>
      <c r="B265" s="55"/>
      <c r="C265" s="359">
        <f aca="true" t="shared" si="38" ref="C265:F267">C266</f>
        <v>210000</v>
      </c>
      <c r="D265" s="71">
        <f t="shared" si="38"/>
        <v>300000</v>
      </c>
      <c r="E265" s="71">
        <f t="shared" si="38"/>
        <v>0</v>
      </c>
      <c r="F265" s="359">
        <f t="shared" si="38"/>
        <v>300000</v>
      </c>
    </row>
    <row r="266" spans="1:6" ht="15.75" customHeight="1">
      <c r="A266" s="202">
        <v>3</v>
      </c>
      <c r="B266" s="68" t="s">
        <v>98</v>
      </c>
      <c r="C266" s="316">
        <f t="shared" si="38"/>
        <v>210000</v>
      </c>
      <c r="D266" s="72">
        <f t="shared" si="38"/>
        <v>300000</v>
      </c>
      <c r="E266" s="72">
        <f t="shared" si="38"/>
        <v>0</v>
      </c>
      <c r="F266" s="316">
        <f t="shared" si="38"/>
        <v>300000</v>
      </c>
    </row>
    <row r="267" spans="1:6" ht="12.75">
      <c r="A267" s="202">
        <v>38</v>
      </c>
      <c r="B267" s="68" t="s">
        <v>99</v>
      </c>
      <c r="C267" s="316">
        <f t="shared" si="38"/>
        <v>210000</v>
      </c>
      <c r="D267" s="72">
        <f t="shared" si="38"/>
        <v>300000</v>
      </c>
      <c r="E267" s="72">
        <f t="shared" si="38"/>
        <v>0</v>
      </c>
      <c r="F267" s="316">
        <f t="shared" si="38"/>
        <v>300000</v>
      </c>
    </row>
    <row r="268" spans="1:6" ht="12.75">
      <c r="A268" s="203">
        <v>3811</v>
      </c>
      <c r="B268" s="60" t="s">
        <v>100</v>
      </c>
      <c r="C268" s="317">
        <v>210000</v>
      </c>
      <c r="D268" s="300">
        <v>300000</v>
      </c>
      <c r="E268" s="50">
        <f>F268-D268</f>
        <v>0</v>
      </c>
      <c r="F268" s="317">
        <v>300000</v>
      </c>
    </row>
    <row r="269" spans="1:6" ht="12.75">
      <c r="A269" s="201" t="s">
        <v>145</v>
      </c>
      <c r="B269" s="55"/>
      <c r="C269" s="315">
        <f aca="true" t="shared" si="39" ref="C269:F271">C270</f>
        <v>43278</v>
      </c>
      <c r="D269" s="71">
        <f t="shared" si="39"/>
        <v>50000</v>
      </c>
      <c r="E269" s="71">
        <f t="shared" si="39"/>
        <v>5000</v>
      </c>
      <c r="F269" s="315">
        <f t="shared" si="39"/>
        <v>55000</v>
      </c>
    </row>
    <row r="270" spans="1:6" ht="12.75">
      <c r="A270" s="202">
        <v>3</v>
      </c>
      <c r="B270" s="68" t="s">
        <v>98</v>
      </c>
      <c r="C270" s="316">
        <f t="shared" si="39"/>
        <v>43278</v>
      </c>
      <c r="D270" s="72">
        <f t="shared" si="39"/>
        <v>50000</v>
      </c>
      <c r="E270" s="72">
        <f t="shared" si="39"/>
        <v>5000</v>
      </c>
      <c r="F270" s="316">
        <f t="shared" si="39"/>
        <v>55000</v>
      </c>
    </row>
    <row r="271" spans="1:6" ht="15" customHeight="1">
      <c r="A271" s="202">
        <v>38</v>
      </c>
      <c r="B271" s="68" t="s">
        <v>99</v>
      </c>
      <c r="C271" s="316">
        <f t="shared" si="39"/>
        <v>43278</v>
      </c>
      <c r="D271" s="72">
        <f t="shared" si="39"/>
        <v>50000</v>
      </c>
      <c r="E271" s="72">
        <f t="shared" si="39"/>
        <v>5000</v>
      </c>
      <c r="F271" s="316">
        <f t="shared" si="39"/>
        <v>55000</v>
      </c>
    </row>
    <row r="272" spans="1:6" ht="15" customHeight="1">
      <c r="A272" s="203">
        <v>3811</v>
      </c>
      <c r="B272" s="56" t="s">
        <v>100</v>
      </c>
      <c r="C272" s="317">
        <v>43278</v>
      </c>
      <c r="D272" s="300">
        <v>50000</v>
      </c>
      <c r="E272" s="50">
        <f>F272-D272</f>
        <v>5000</v>
      </c>
      <c r="F272" s="317">
        <v>55000</v>
      </c>
    </row>
    <row r="273" spans="1:6" ht="22.5" customHeight="1">
      <c r="A273" s="219" t="s">
        <v>220</v>
      </c>
      <c r="B273" s="82" t="s">
        <v>254</v>
      </c>
      <c r="C273" s="318">
        <f>C274</f>
        <v>165413</v>
      </c>
      <c r="D273" s="81">
        <f>D274</f>
        <v>351550</v>
      </c>
      <c r="E273" s="81">
        <f>E274</f>
        <v>0</v>
      </c>
      <c r="F273" s="318">
        <f>F274</f>
        <v>351550</v>
      </c>
    </row>
    <row r="274" spans="1:6" ht="12.75">
      <c r="A274" s="220" t="s">
        <v>146</v>
      </c>
      <c r="B274" s="62"/>
      <c r="C274" s="319">
        <f>C275+C280</f>
        <v>165413</v>
      </c>
      <c r="D274" s="81">
        <f>D275+D280</f>
        <v>351550</v>
      </c>
      <c r="E274" s="81">
        <f>E275+E280</f>
        <v>0</v>
      </c>
      <c r="F274" s="319">
        <f>F275+F280</f>
        <v>351550</v>
      </c>
    </row>
    <row r="275" spans="1:6" ht="12.75">
      <c r="A275" s="222" t="s">
        <v>147</v>
      </c>
      <c r="B275" s="58"/>
      <c r="C275" s="344">
        <f aca="true" t="shared" si="40" ref="C275:F278">C276</f>
        <v>106130</v>
      </c>
      <c r="D275" s="73">
        <f t="shared" si="40"/>
        <v>236550</v>
      </c>
      <c r="E275" s="73">
        <f t="shared" si="40"/>
        <v>0</v>
      </c>
      <c r="F275" s="344">
        <f t="shared" si="40"/>
        <v>236550</v>
      </c>
    </row>
    <row r="276" spans="1:6" ht="12.75">
      <c r="A276" s="201" t="s">
        <v>234</v>
      </c>
      <c r="B276" s="55"/>
      <c r="C276" s="315">
        <f t="shared" si="40"/>
        <v>106130</v>
      </c>
      <c r="D276" s="71">
        <f t="shared" si="40"/>
        <v>236550</v>
      </c>
      <c r="E276" s="71">
        <f t="shared" si="40"/>
        <v>0</v>
      </c>
      <c r="F276" s="315">
        <f t="shared" si="40"/>
        <v>236550</v>
      </c>
    </row>
    <row r="277" spans="1:6" ht="12.75">
      <c r="A277" s="202">
        <v>3</v>
      </c>
      <c r="B277" s="68" t="s">
        <v>98</v>
      </c>
      <c r="C277" s="316">
        <f t="shared" si="40"/>
        <v>106130</v>
      </c>
      <c r="D277" s="72">
        <f t="shared" si="40"/>
        <v>236550</v>
      </c>
      <c r="E277" s="72">
        <f t="shared" si="40"/>
        <v>0</v>
      </c>
      <c r="F277" s="316">
        <f t="shared" si="40"/>
        <v>236550</v>
      </c>
    </row>
    <row r="278" spans="1:6" ht="12.75">
      <c r="A278" s="202">
        <v>37</v>
      </c>
      <c r="B278" s="68" t="s">
        <v>137</v>
      </c>
      <c r="C278" s="316">
        <f t="shared" si="40"/>
        <v>106130</v>
      </c>
      <c r="D278" s="72">
        <f t="shared" si="40"/>
        <v>236550</v>
      </c>
      <c r="E278" s="72">
        <f t="shared" si="40"/>
        <v>0</v>
      </c>
      <c r="F278" s="316">
        <f t="shared" si="40"/>
        <v>236550</v>
      </c>
    </row>
    <row r="279" spans="1:6" ht="12.75">
      <c r="A279" s="203">
        <v>3721</v>
      </c>
      <c r="B279" s="56" t="s">
        <v>148</v>
      </c>
      <c r="C279" s="332">
        <v>106130</v>
      </c>
      <c r="D279" s="303">
        <v>236550</v>
      </c>
      <c r="E279" s="50">
        <f>F279-D279</f>
        <v>0</v>
      </c>
      <c r="F279" s="332">
        <v>236550</v>
      </c>
    </row>
    <row r="280" spans="1:6" ht="12.75">
      <c r="A280" s="222" t="s">
        <v>149</v>
      </c>
      <c r="B280" s="93"/>
      <c r="C280" s="345">
        <f>C281+C285</f>
        <v>59283</v>
      </c>
      <c r="D280" s="73">
        <f>D281+D285</f>
        <v>115000</v>
      </c>
      <c r="E280" s="73">
        <f>E281+E285</f>
        <v>0</v>
      </c>
      <c r="F280" s="345">
        <f>F281+F285</f>
        <v>115000</v>
      </c>
    </row>
    <row r="281" spans="1:6" ht="12.75">
      <c r="A281" s="223" t="s">
        <v>185</v>
      </c>
      <c r="B281" s="91"/>
      <c r="C281" s="315">
        <f aca="true" t="shared" si="41" ref="C281:F283">C282</f>
        <v>44700</v>
      </c>
      <c r="D281" s="71">
        <f t="shared" si="41"/>
        <v>90000</v>
      </c>
      <c r="E281" s="71">
        <f t="shared" si="41"/>
        <v>0</v>
      </c>
      <c r="F281" s="315">
        <f t="shared" si="41"/>
        <v>90000</v>
      </c>
    </row>
    <row r="282" spans="1:6" ht="12.75">
      <c r="A282" s="202">
        <v>3</v>
      </c>
      <c r="B282" s="68" t="s">
        <v>98</v>
      </c>
      <c r="C282" s="316">
        <f t="shared" si="41"/>
        <v>44700</v>
      </c>
      <c r="D282" s="72">
        <f t="shared" si="41"/>
        <v>90000</v>
      </c>
      <c r="E282" s="72">
        <f t="shared" si="41"/>
        <v>0</v>
      </c>
      <c r="F282" s="316">
        <f t="shared" si="41"/>
        <v>90000</v>
      </c>
    </row>
    <row r="283" spans="1:6" ht="12.75">
      <c r="A283" s="202">
        <v>38</v>
      </c>
      <c r="B283" s="68" t="s">
        <v>99</v>
      </c>
      <c r="C283" s="316">
        <f t="shared" si="41"/>
        <v>44700</v>
      </c>
      <c r="D283" s="72">
        <f t="shared" si="41"/>
        <v>90000</v>
      </c>
      <c r="E283" s="72">
        <f t="shared" si="41"/>
        <v>0</v>
      </c>
      <c r="F283" s="316">
        <f t="shared" si="41"/>
        <v>90000</v>
      </c>
    </row>
    <row r="284" spans="1:6" ht="12.75">
      <c r="A284" s="203">
        <v>3811</v>
      </c>
      <c r="B284" s="56" t="s">
        <v>100</v>
      </c>
      <c r="C284" s="317">
        <v>44700</v>
      </c>
      <c r="D284" s="300">
        <v>90000</v>
      </c>
      <c r="E284" s="50">
        <f>F284-D284</f>
        <v>0</v>
      </c>
      <c r="F284" s="317">
        <v>90000</v>
      </c>
    </row>
    <row r="285" spans="1:6" ht="12.75">
      <c r="A285" s="201" t="s">
        <v>150</v>
      </c>
      <c r="B285" s="55"/>
      <c r="C285" s="315">
        <f aca="true" t="shared" si="42" ref="C285:F287">C286</f>
        <v>14583</v>
      </c>
      <c r="D285" s="71">
        <f t="shared" si="42"/>
        <v>25000</v>
      </c>
      <c r="E285" s="71">
        <f t="shared" si="42"/>
        <v>0</v>
      </c>
      <c r="F285" s="315">
        <f t="shared" si="42"/>
        <v>25000</v>
      </c>
    </row>
    <row r="286" spans="1:6" ht="12.75">
      <c r="A286" s="202">
        <v>3</v>
      </c>
      <c r="B286" s="68" t="s">
        <v>98</v>
      </c>
      <c r="C286" s="316">
        <f t="shared" si="42"/>
        <v>14583</v>
      </c>
      <c r="D286" s="72">
        <f t="shared" si="42"/>
        <v>25000</v>
      </c>
      <c r="E286" s="72">
        <f t="shared" si="42"/>
        <v>0</v>
      </c>
      <c r="F286" s="316">
        <f t="shared" si="42"/>
        <v>25000</v>
      </c>
    </row>
    <row r="287" spans="1:6" ht="12.75">
      <c r="A287" s="202">
        <v>38</v>
      </c>
      <c r="B287" s="68" t="s">
        <v>99</v>
      </c>
      <c r="C287" s="316">
        <f t="shared" si="42"/>
        <v>14583</v>
      </c>
      <c r="D287" s="72">
        <f t="shared" si="42"/>
        <v>25000</v>
      </c>
      <c r="E287" s="72">
        <f t="shared" si="42"/>
        <v>0</v>
      </c>
      <c r="F287" s="316">
        <f t="shared" si="42"/>
        <v>25000</v>
      </c>
    </row>
    <row r="288" spans="1:6" ht="12.75">
      <c r="A288" s="203">
        <v>3811</v>
      </c>
      <c r="B288" s="56" t="s">
        <v>100</v>
      </c>
      <c r="C288" s="341">
        <v>14583</v>
      </c>
      <c r="D288" s="304">
        <v>25000</v>
      </c>
      <c r="E288" s="50">
        <f>F288-D288</f>
        <v>0</v>
      </c>
      <c r="F288" s="341">
        <v>25000</v>
      </c>
    </row>
    <row r="289" spans="1:6" ht="24" customHeight="1">
      <c r="A289" s="219" t="s">
        <v>221</v>
      </c>
      <c r="B289" s="98" t="s">
        <v>255</v>
      </c>
      <c r="C289" s="346">
        <f aca="true" t="shared" si="43" ref="C289:F291">C290</f>
        <v>10000</v>
      </c>
      <c r="D289" s="81">
        <f t="shared" si="43"/>
        <v>40000</v>
      </c>
      <c r="E289" s="81">
        <f t="shared" si="43"/>
        <v>0</v>
      </c>
      <c r="F289" s="346">
        <f t="shared" si="43"/>
        <v>40000</v>
      </c>
    </row>
    <row r="290" spans="1:6" ht="12.75">
      <c r="A290" s="224" t="s">
        <v>146</v>
      </c>
      <c r="B290" s="76"/>
      <c r="C290" s="347">
        <f t="shared" si="43"/>
        <v>10000</v>
      </c>
      <c r="D290" s="94">
        <f t="shared" si="43"/>
        <v>40000</v>
      </c>
      <c r="E290" s="94">
        <f t="shared" si="43"/>
        <v>0</v>
      </c>
      <c r="F290" s="347">
        <f t="shared" si="43"/>
        <v>40000</v>
      </c>
    </row>
    <row r="291" spans="1:6" ht="20.25" customHeight="1">
      <c r="A291" s="201" t="s">
        <v>188</v>
      </c>
      <c r="B291" s="78"/>
      <c r="C291" s="348">
        <f t="shared" si="43"/>
        <v>10000</v>
      </c>
      <c r="D291" s="71">
        <f t="shared" si="43"/>
        <v>40000</v>
      </c>
      <c r="E291" s="71">
        <f t="shared" si="43"/>
        <v>0</v>
      </c>
      <c r="F291" s="348">
        <f t="shared" si="43"/>
        <v>40000</v>
      </c>
    </row>
    <row r="292" spans="1:6" ht="12.75">
      <c r="A292" s="225">
        <v>3</v>
      </c>
      <c r="B292" s="77" t="s">
        <v>98</v>
      </c>
      <c r="C292" s="349">
        <f>C293</f>
        <v>10000</v>
      </c>
      <c r="D292" s="72">
        <f>D293</f>
        <v>40000</v>
      </c>
      <c r="E292" s="72">
        <f>E293</f>
        <v>0</v>
      </c>
      <c r="F292" s="349">
        <f>F293</f>
        <v>40000</v>
      </c>
    </row>
    <row r="293" spans="1:6" ht="12.75">
      <c r="A293" s="225">
        <v>38</v>
      </c>
      <c r="B293" s="77" t="s">
        <v>99</v>
      </c>
      <c r="C293" s="349">
        <f>C294+C295</f>
        <v>10000</v>
      </c>
      <c r="D293" s="305">
        <f>D294+D295</f>
        <v>40000</v>
      </c>
      <c r="E293" s="305">
        <f>E294+E295</f>
        <v>0</v>
      </c>
      <c r="F293" s="349">
        <f>F294+F295</f>
        <v>40000</v>
      </c>
    </row>
    <row r="294" spans="1:6" ht="12.75">
      <c r="A294" s="203">
        <v>3811</v>
      </c>
      <c r="B294" s="79" t="s">
        <v>100</v>
      </c>
      <c r="C294" s="350">
        <v>10000</v>
      </c>
      <c r="D294" s="300">
        <v>20000</v>
      </c>
      <c r="E294" s="50">
        <f>F294-D294</f>
        <v>0</v>
      </c>
      <c r="F294" s="317">
        <v>20000</v>
      </c>
    </row>
    <row r="295" spans="1:6" ht="12.75">
      <c r="A295" s="226">
        <v>3811</v>
      </c>
      <c r="B295" s="119" t="s">
        <v>207</v>
      </c>
      <c r="C295" s="317">
        <v>0</v>
      </c>
      <c r="D295" s="300">
        <v>20000</v>
      </c>
      <c r="E295" s="50">
        <f>F295-D295</f>
        <v>0</v>
      </c>
      <c r="F295" s="317">
        <v>20000</v>
      </c>
    </row>
    <row r="298" spans="4:6" ht="12.75">
      <c r="D298" s="92"/>
      <c r="E298" s="92"/>
      <c r="F298" s="92"/>
    </row>
  </sheetData>
  <sheetProtection/>
  <mergeCells count="11">
    <mergeCell ref="A253:B253"/>
    <mergeCell ref="A225:B225"/>
    <mergeCell ref="A252:B252"/>
    <mergeCell ref="A66:B66"/>
    <mergeCell ref="A208:B208"/>
    <mergeCell ref="A223:B223"/>
    <mergeCell ref="A248:B248"/>
    <mergeCell ref="A5:B5"/>
    <mergeCell ref="A181:B181"/>
    <mergeCell ref="A202:B202"/>
    <mergeCell ref="A204:B20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tabSelected="1" workbookViewId="0" topLeftCell="A1">
      <selection activeCell="C26" sqref="C26"/>
    </sheetView>
  </sheetViews>
  <sheetFormatPr defaultColWidth="9.140625" defaultRowHeight="12.75"/>
  <cols>
    <col min="3" max="3" width="60.57421875" style="0" customWidth="1"/>
  </cols>
  <sheetData>
    <row r="1" spans="2:4" ht="12.75">
      <c r="B1" s="38"/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22" t="s">
        <v>86</v>
      </c>
      <c r="C4" s="39" t="s">
        <v>87</v>
      </c>
      <c r="D4" s="40"/>
    </row>
    <row r="5" spans="2:4" ht="12.75">
      <c r="B5" s="41"/>
      <c r="C5" s="39"/>
      <c r="D5" s="40"/>
    </row>
    <row r="6" spans="2:4" ht="12.75">
      <c r="B6" s="455" t="s">
        <v>35</v>
      </c>
      <c r="C6" s="433"/>
      <c r="D6" s="433"/>
    </row>
    <row r="7" spans="2:4" ht="12.75">
      <c r="B7" s="38"/>
      <c r="C7" s="39"/>
      <c r="D7" s="38"/>
    </row>
    <row r="8" spans="2:4" ht="12.75">
      <c r="B8" s="438" t="s">
        <v>379</v>
      </c>
      <c r="C8" s="438"/>
      <c r="D8" s="438"/>
    </row>
    <row r="9" spans="2:4" ht="12.75">
      <c r="B9" s="438" t="s">
        <v>344</v>
      </c>
      <c r="C9" s="438"/>
      <c r="D9" s="438"/>
    </row>
    <row r="10" spans="2:4" ht="12.75">
      <c r="B10" s="38"/>
      <c r="C10" s="39"/>
      <c r="D10" s="38"/>
    </row>
    <row r="11" spans="2:4" ht="12.75">
      <c r="B11" s="38"/>
      <c r="C11" s="39"/>
      <c r="D11" s="38"/>
    </row>
    <row r="12" spans="2:4" ht="12.75">
      <c r="B12" s="38"/>
      <c r="C12" s="39"/>
      <c r="D12" s="38"/>
    </row>
    <row r="13" spans="2:4" ht="12.75">
      <c r="B13" s="38"/>
      <c r="C13" s="42" t="s">
        <v>88</v>
      </c>
      <c r="D13" s="38"/>
    </row>
    <row r="14" spans="2:4" ht="12.75">
      <c r="B14" s="38"/>
      <c r="C14" s="42"/>
      <c r="D14" s="38"/>
    </row>
    <row r="15" spans="2:4" ht="12.75">
      <c r="B15" s="38"/>
      <c r="C15" s="42"/>
      <c r="D15" s="38"/>
    </row>
    <row r="16" spans="2:4" ht="12.75">
      <c r="B16" s="38"/>
      <c r="C16" s="39"/>
      <c r="D16" s="38"/>
    </row>
    <row r="17" spans="2:4" ht="12.75">
      <c r="B17" s="43" t="s">
        <v>90</v>
      </c>
      <c r="C17" s="39" t="s">
        <v>387</v>
      </c>
      <c r="D17" s="38"/>
    </row>
    <row r="18" spans="2:4" ht="12.75">
      <c r="B18" s="43" t="s">
        <v>89</v>
      </c>
      <c r="C18" s="39" t="s">
        <v>388</v>
      </c>
      <c r="D18" s="38"/>
    </row>
    <row r="19" spans="2:4" ht="12.75">
      <c r="B19" s="38"/>
      <c r="C19" s="39"/>
      <c r="D19" s="38"/>
    </row>
    <row r="20" spans="2:4" ht="12.75">
      <c r="B20" s="38"/>
      <c r="C20" s="44" t="s">
        <v>92</v>
      </c>
      <c r="D20" s="38"/>
    </row>
    <row r="21" spans="2:4" ht="12.75">
      <c r="B21" s="38"/>
      <c r="C21" s="44"/>
      <c r="D21" s="38"/>
    </row>
    <row r="22" spans="2:4" ht="12.75">
      <c r="B22" s="38"/>
      <c r="C22" s="44" t="s">
        <v>193</v>
      </c>
      <c r="D22" s="38"/>
    </row>
    <row r="23" spans="2:4" ht="12.75">
      <c r="B23" s="38"/>
      <c r="C23" s="44" t="s">
        <v>202</v>
      </c>
      <c r="D23" s="38"/>
    </row>
    <row r="24" spans="2:4" ht="12.75">
      <c r="B24" s="38"/>
      <c r="C24" s="44"/>
      <c r="D24" s="38"/>
    </row>
    <row r="25" spans="2:4" ht="12.75">
      <c r="B25" s="38"/>
      <c r="C25" s="39"/>
      <c r="D25" s="38"/>
    </row>
    <row r="26" spans="2:4" ht="12.75">
      <c r="B26" s="43" t="s">
        <v>91</v>
      </c>
      <c r="C26" s="45" t="s">
        <v>389</v>
      </c>
      <c r="D26" s="38"/>
    </row>
    <row r="27" ht="12.75">
      <c r="C27" s="7"/>
    </row>
  </sheetData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Ana</cp:lastModifiedBy>
  <cp:lastPrinted>2012-09-03T06:17:44Z</cp:lastPrinted>
  <dcterms:created xsi:type="dcterms:W3CDTF">2004-02-16T15:22:46Z</dcterms:created>
  <dcterms:modified xsi:type="dcterms:W3CDTF">2012-09-03T08:02:17Z</dcterms:modified>
  <cp:category/>
  <cp:version/>
  <cp:contentType/>
  <cp:contentStatus/>
</cp:coreProperties>
</file>